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por.adrcentru\adr_data\PR 2021-2027\DGEP\Ghiduri\Ghiduri\MACHETE\machete 2025\"/>
    </mc:Choice>
  </mc:AlternateContent>
  <xr:revisionPtr revIDLastSave="0" documentId="13_ncr:1_{66443ACE-C474-4707-A97A-0036C05BA06B}" xr6:coauthVersionLast="47" xr6:coauthVersionMax="47" xr10:uidLastSave="{00000000-0000-0000-0000-000000000000}"/>
  <bookViews>
    <workbookView xWindow="-108" yWindow="-108" windowWidth="23256" windowHeight="12456" tabRatio="850" firstSheet="3" activeTab="10" xr2:uid="{00000000-000D-0000-FFFF-FFFF00000000}"/>
  </bookViews>
  <sheets>
    <sheet name="Foaie1" sheetId="12" state="hidden" r:id="rId1"/>
    <sheet name="Foaie5" sheetId="21" state="hidden" r:id="rId2"/>
    <sheet name="0-Instructiuni" sheetId="5" r:id="rId3"/>
    <sheet name="1A- Bilant Societate" sheetId="13" r:id="rId4"/>
    <sheet name="1B- Bilant Asociatie" sheetId="1" r:id="rId5"/>
    <sheet name="1C- Bilant Public" sheetId="6" r:id="rId6"/>
    <sheet name="2A- Dificultate Societate" sheetId="14" r:id="rId7"/>
    <sheet name="2B- Dificultate Asociatie " sheetId="4" r:id="rId8"/>
    <sheet name="2C- Dificultate Public" sheetId="8" r:id="rId9"/>
    <sheet name="Foaie2" sheetId="16" state="hidden" r:id="rId10"/>
    <sheet name="3- Bugetul proiectului" sheetId="10" r:id="rId11"/>
    <sheet name="4-Deviz obiectiv " sheetId="22" r:id="rId12"/>
    <sheet name="5- Amortizare" sheetId="23" r:id="rId13"/>
    <sheet name="6- Proiectii financiare" sheetId="17" r:id="rId14"/>
    <sheet name="7-Export SMIS-A NU SE ANEXA" sheetId="20" r:id="rId15"/>
    <sheet name="8- Buget sintetic" sheetId="19" r:id="rId16"/>
    <sheet name="9- Imobilizari" sheetId="24" r:id="rId17"/>
    <sheet name="6. Indicatori" sheetId="18" state="hidden" r:id="rId18"/>
  </sheets>
  <definedNames>
    <definedName name="eur">'0-Instructiuni'!#REF!</definedName>
    <definedName name="FDR" localSheetId="10">#REF!</definedName>
    <definedName name="FDR">'0-Instructiuni'!#REF!</definedName>
    <definedName name="RAF" localSheetId="3">#REF!</definedName>
    <definedName name="RAF">#REF!</definedName>
    <definedName name="_xlnm.Print_Area" localSheetId="2">'0-Instructiuni'!$A$1:$M$65</definedName>
    <definedName name="_xlnm.Print_Area" localSheetId="3">'1A- Bilant Societate'!$A$1:$D$232</definedName>
    <definedName name="_xlnm.Print_Area" localSheetId="4">'1B- Bilant Asociatie'!$A$1:$D$171</definedName>
    <definedName name="_xlnm.Print_Area" localSheetId="5">'1C- Bilant Public'!$A$1:$D$114</definedName>
    <definedName name="_xlnm.Print_Area" localSheetId="6">'2A- Dificultate Societate'!$B$1:$H$50</definedName>
    <definedName name="_xlnm.Print_Area" localSheetId="7">'2B- Dificultate Asociatie '!$A$1:$I$32</definedName>
    <definedName name="_xlnm.Print_Area" localSheetId="8">'2C- Dificultate Public'!$A$1:$I$32</definedName>
    <definedName name="_xlnm.Print_Area" localSheetId="11">'4-Deviz obiectiv '!$A$1:$L$72</definedName>
  </definedNames>
  <calcPr calcId="191029" iterate="1" concurrentCalc="0"/>
</workbook>
</file>

<file path=xl/calcChain.xml><?xml version="1.0" encoding="utf-8"?>
<calcChain xmlns="http://schemas.openxmlformats.org/spreadsheetml/2006/main">
  <c r="Q71" i="10" l="1"/>
  <c r="H71" i="10"/>
  <c r="I71" i="10"/>
  <c r="R71" i="10"/>
  <c r="L72" i="10"/>
  <c r="M72" i="10"/>
  <c r="N72" i="10"/>
  <c r="O72" i="10"/>
  <c r="P72" i="10"/>
  <c r="Q72" i="10"/>
  <c r="I72" i="10"/>
  <c r="R72" i="10"/>
  <c r="L38" i="10"/>
  <c r="L45" i="10"/>
  <c r="L52" i="10"/>
  <c r="L56" i="10"/>
  <c r="L62" i="10"/>
  <c r="L68" i="10"/>
  <c r="L73" i="10"/>
  <c r="M38" i="10"/>
  <c r="M45" i="10"/>
  <c r="M52" i="10"/>
  <c r="M56" i="10"/>
  <c r="M62" i="10"/>
  <c r="M68" i="10"/>
  <c r="M73" i="10"/>
  <c r="N38" i="10"/>
  <c r="N45" i="10"/>
  <c r="N52" i="10"/>
  <c r="N56" i="10"/>
  <c r="N62" i="10"/>
  <c r="N68" i="10"/>
  <c r="N73" i="10"/>
  <c r="O38" i="10"/>
  <c r="O45" i="10"/>
  <c r="O52" i="10"/>
  <c r="O56" i="10"/>
  <c r="O62" i="10"/>
  <c r="O68" i="10"/>
  <c r="O73" i="10"/>
  <c r="P38" i="10"/>
  <c r="P45" i="10"/>
  <c r="P52" i="10"/>
  <c r="P56" i="10"/>
  <c r="P62" i="10"/>
  <c r="P68" i="10"/>
  <c r="P73" i="10"/>
  <c r="Q73" i="10"/>
  <c r="H39" i="10"/>
  <c r="I39" i="10"/>
  <c r="H40" i="10"/>
  <c r="I40" i="10"/>
  <c r="H41" i="10"/>
  <c r="I41" i="10"/>
  <c r="I38" i="10"/>
  <c r="H42" i="10"/>
  <c r="I42" i="10"/>
  <c r="H43" i="10"/>
  <c r="I43" i="10"/>
  <c r="H44" i="10"/>
  <c r="I44" i="10"/>
  <c r="H46" i="10"/>
  <c r="I46" i="10"/>
  <c r="H47" i="10"/>
  <c r="I47" i="10"/>
  <c r="H48" i="10"/>
  <c r="I48" i="10"/>
  <c r="H49" i="10"/>
  <c r="I49" i="10"/>
  <c r="H50" i="10"/>
  <c r="I50" i="10"/>
  <c r="H51" i="10"/>
  <c r="I51" i="10"/>
  <c r="I45" i="10"/>
  <c r="H53" i="10"/>
  <c r="I53" i="10"/>
  <c r="H54" i="10"/>
  <c r="I54" i="10"/>
  <c r="H55" i="10"/>
  <c r="I55" i="10"/>
  <c r="I52" i="10"/>
  <c r="H57" i="10"/>
  <c r="I57" i="10"/>
  <c r="H58" i="10"/>
  <c r="I58" i="10"/>
  <c r="H59" i="10"/>
  <c r="I59" i="10"/>
  <c r="I56" i="10"/>
  <c r="H60" i="10"/>
  <c r="I60" i="10"/>
  <c r="H61" i="10"/>
  <c r="I61" i="10"/>
  <c r="H63" i="10"/>
  <c r="I63" i="10"/>
  <c r="H64" i="10"/>
  <c r="I64" i="10"/>
  <c r="H65" i="10"/>
  <c r="I65" i="10"/>
  <c r="H66" i="10"/>
  <c r="I66" i="10"/>
  <c r="H67" i="10"/>
  <c r="I67" i="10"/>
  <c r="I62" i="10"/>
  <c r="I68" i="10"/>
  <c r="I73" i="10"/>
  <c r="R73" i="10"/>
  <c r="Q42" i="10"/>
  <c r="Q39" i="10"/>
  <c r="C72" i="10"/>
  <c r="G176" i="10"/>
  <c r="G177" i="10"/>
  <c r="G178" i="10"/>
  <c r="G175" i="10"/>
  <c r="C174" i="10"/>
  <c r="C132" i="10"/>
  <c r="C136" i="10"/>
  <c r="C140" i="10"/>
  <c r="C144" i="10"/>
  <c r="C131" i="10"/>
  <c r="C151" i="10"/>
  <c r="C155" i="10"/>
  <c r="C159" i="10"/>
  <c r="C163" i="10"/>
  <c r="C150" i="10"/>
  <c r="C148" i="10"/>
  <c r="G125" i="10"/>
  <c r="G152" i="10"/>
  <c r="C180" i="10"/>
  <c r="C125" i="10"/>
  <c r="G124" i="10"/>
  <c r="G151" i="10"/>
  <c r="C179" i="10"/>
  <c r="C124" i="10"/>
  <c r="G123" i="10"/>
  <c r="G150" i="10"/>
  <c r="C178" i="10"/>
  <c r="C123" i="10"/>
  <c r="G122" i="10"/>
  <c r="G149" i="10"/>
  <c r="C177" i="10"/>
  <c r="C122" i="10"/>
  <c r="C121" i="10"/>
  <c r="C120" i="10"/>
  <c r="C119" i="10"/>
  <c r="C118" i="10"/>
  <c r="C117" i="10"/>
  <c r="C116" i="10"/>
  <c r="C115" i="10"/>
  <c r="C114" i="10"/>
  <c r="C113" i="10"/>
  <c r="C112" i="10"/>
  <c r="C111" i="10"/>
  <c r="C110" i="10"/>
  <c r="G104" i="10"/>
  <c r="G111" i="10"/>
  <c r="G109" i="10"/>
  <c r="G131" i="10"/>
  <c r="G138" i="10"/>
  <c r="G136" i="10"/>
  <c r="G157" i="10"/>
  <c r="G164" i="10"/>
  <c r="G162" i="10"/>
  <c r="C176" i="10"/>
  <c r="C109" i="10"/>
  <c r="C108" i="10"/>
  <c r="C107" i="10"/>
  <c r="C106" i="10"/>
  <c r="C105" i="10"/>
  <c r="C104" i="10"/>
  <c r="H6" i="10"/>
  <c r="H7" i="10"/>
  <c r="H8" i="10"/>
  <c r="H9" i="10"/>
  <c r="H10" i="10"/>
  <c r="H11" i="10"/>
  <c r="H12" i="10"/>
  <c r="H13" i="10"/>
  <c r="H14" i="10"/>
  <c r="H15" i="10"/>
  <c r="H19" i="10"/>
  <c r="H20" i="10"/>
  <c r="H21" i="10"/>
  <c r="H22" i="10"/>
  <c r="H23" i="10"/>
  <c r="H24" i="10"/>
  <c r="H25" i="10"/>
  <c r="H26" i="10"/>
  <c r="H27" i="10"/>
  <c r="H28" i="10"/>
  <c r="H29" i="10"/>
  <c r="C130" i="10"/>
  <c r="H32" i="10"/>
  <c r="H33" i="10"/>
  <c r="H34" i="10"/>
  <c r="G130" i="10"/>
  <c r="H38" i="10"/>
  <c r="H45" i="10"/>
  <c r="H52" i="10"/>
  <c r="H56" i="10"/>
  <c r="H62" i="10"/>
  <c r="H68" i="10"/>
  <c r="H72" i="10"/>
  <c r="H73" i="10"/>
  <c r="G156" i="10"/>
  <c r="H76" i="10"/>
  <c r="H77" i="10"/>
  <c r="H78" i="10"/>
  <c r="H79" i="10"/>
  <c r="H80" i="10"/>
  <c r="H81" i="10"/>
  <c r="H82" i="10"/>
  <c r="H83" i="10"/>
  <c r="H84" i="10"/>
  <c r="H85" i="10"/>
  <c r="H86" i="10"/>
  <c r="H87" i="10"/>
  <c r="H88" i="10"/>
  <c r="H89" i="10"/>
  <c r="H90" i="10"/>
  <c r="H91" i="10"/>
  <c r="H92" i="10"/>
  <c r="H93" i="10"/>
  <c r="G103" i="10"/>
  <c r="C103" i="10"/>
  <c r="C129" i="10"/>
  <c r="G129" i="10"/>
  <c r="E39" i="10"/>
  <c r="E40" i="10"/>
  <c r="E41" i="10"/>
  <c r="E42" i="10"/>
  <c r="E43" i="10"/>
  <c r="E44" i="10"/>
  <c r="E49" i="10"/>
  <c r="E53" i="10"/>
  <c r="E54" i="10"/>
  <c r="E55" i="10"/>
  <c r="E57" i="10"/>
  <c r="E58" i="10"/>
  <c r="E59" i="10"/>
  <c r="E60" i="10"/>
  <c r="E61" i="10"/>
  <c r="E64" i="10"/>
  <c r="E65" i="10"/>
  <c r="E66" i="10"/>
  <c r="E67" i="10"/>
  <c r="E71" i="10"/>
  <c r="G155" i="10"/>
  <c r="G102" i="10"/>
  <c r="C102" i="10"/>
  <c r="C64" i="22"/>
  <c r="D64" i="22"/>
  <c r="E64" i="22"/>
  <c r="C65" i="22"/>
  <c r="D65" i="22"/>
  <c r="E65" i="22"/>
  <c r="E66" i="22"/>
  <c r="C8" i="22"/>
  <c r="D8" i="22"/>
  <c r="E8" i="22"/>
  <c r="C9" i="22"/>
  <c r="D9" i="22"/>
  <c r="E9" i="22"/>
  <c r="C10" i="22"/>
  <c r="D10" i="22"/>
  <c r="E10" i="22"/>
  <c r="C11" i="22"/>
  <c r="D11" i="22"/>
  <c r="E11" i="22"/>
  <c r="E12" i="22"/>
  <c r="C14" i="22"/>
  <c r="D14" i="22"/>
  <c r="E14" i="22"/>
  <c r="E15" i="22"/>
  <c r="C18" i="22"/>
  <c r="D18" i="22"/>
  <c r="E18" i="22"/>
  <c r="C19" i="22"/>
  <c r="D19" i="22"/>
  <c r="E19" i="22"/>
  <c r="C20" i="22"/>
  <c r="D20" i="22"/>
  <c r="E20" i="22"/>
  <c r="E17" i="22"/>
  <c r="C21" i="22"/>
  <c r="D21" i="22"/>
  <c r="E21" i="22"/>
  <c r="C22" i="22"/>
  <c r="D22" i="22"/>
  <c r="E22" i="22"/>
  <c r="C23" i="22"/>
  <c r="D23" i="22"/>
  <c r="E23" i="22"/>
  <c r="C25" i="22"/>
  <c r="D25" i="22"/>
  <c r="E25" i="22"/>
  <c r="C26" i="22"/>
  <c r="D26" i="22"/>
  <c r="E26" i="22"/>
  <c r="C27" i="22"/>
  <c r="D27" i="22"/>
  <c r="E27" i="22"/>
  <c r="C28" i="22"/>
  <c r="D28" i="22"/>
  <c r="E28" i="22"/>
  <c r="C29" i="22"/>
  <c r="D29" i="22"/>
  <c r="E29" i="22"/>
  <c r="C30" i="22"/>
  <c r="D30" i="22"/>
  <c r="E30" i="22"/>
  <c r="E24" i="22"/>
  <c r="C31" i="22"/>
  <c r="D31" i="22"/>
  <c r="E31" i="22"/>
  <c r="C33" i="22"/>
  <c r="D33" i="22"/>
  <c r="E33" i="22"/>
  <c r="C34" i="22"/>
  <c r="D34" i="22"/>
  <c r="E34" i="22"/>
  <c r="E32" i="22"/>
  <c r="C37" i="22"/>
  <c r="D37" i="22"/>
  <c r="E37" i="22"/>
  <c r="C38" i="22"/>
  <c r="D38" i="22"/>
  <c r="E38" i="22"/>
  <c r="E36" i="22"/>
  <c r="C39" i="22"/>
  <c r="D39" i="22"/>
  <c r="E39" i="22"/>
  <c r="C40" i="22"/>
  <c r="D40" i="22"/>
  <c r="E40" i="22"/>
  <c r="E35" i="22"/>
  <c r="E41" i="22"/>
  <c r="C43" i="22"/>
  <c r="D43" i="22"/>
  <c r="E43" i="22"/>
  <c r="C44" i="22"/>
  <c r="D44" i="22"/>
  <c r="E44" i="22"/>
  <c r="C45" i="22"/>
  <c r="D45" i="22"/>
  <c r="E45" i="22"/>
  <c r="C46" i="22"/>
  <c r="D46" i="22"/>
  <c r="E46" i="22"/>
  <c r="C47" i="22"/>
  <c r="D47" i="22"/>
  <c r="E47" i="22"/>
  <c r="C48" i="22"/>
  <c r="D48" i="22"/>
  <c r="E48" i="22"/>
  <c r="E49" i="22"/>
  <c r="C52" i="22"/>
  <c r="D52" i="22"/>
  <c r="E52" i="22"/>
  <c r="C53" i="22"/>
  <c r="D53" i="22"/>
  <c r="E53" i="22"/>
  <c r="E51" i="22"/>
  <c r="C55" i="22"/>
  <c r="D55" i="22"/>
  <c r="E55" i="22"/>
  <c r="C56" i="22"/>
  <c r="D56" i="22"/>
  <c r="E56" i="22"/>
  <c r="C57" i="22"/>
  <c r="D57" i="22"/>
  <c r="E57" i="22"/>
  <c r="C58" i="22"/>
  <c r="D58" i="22"/>
  <c r="E58" i="22"/>
  <c r="C59" i="22"/>
  <c r="D59" i="22"/>
  <c r="E59" i="22"/>
  <c r="E54" i="22"/>
  <c r="C60" i="22"/>
  <c r="D60" i="22"/>
  <c r="E60" i="22"/>
  <c r="C61" i="22"/>
  <c r="D61" i="22"/>
  <c r="E61" i="22"/>
  <c r="E62" i="22"/>
  <c r="C68" i="22"/>
  <c r="D68" i="22"/>
  <c r="E68" i="22"/>
  <c r="C69" i="22"/>
  <c r="D69" i="22"/>
  <c r="E69" i="22"/>
  <c r="E70" i="22"/>
  <c r="E71" i="22"/>
  <c r="G9" i="14"/>
  <c r="G10" i="14"/>
  <c r="G11" i="14"/>
  <c r="G18" i="14"/>
  <c r="C133" i="1"/>
  <c r="C157" i="1"/>
  <c r="C146" i="1"/>
  <c r="C164" i="1"/>
  <c r="C170" i="17"/>
  <c r="H11" i="22"/>
  <c r="H68" i="22"/>
  <c r="F65" i="23"/>
  <c r="E65" i="23"/>
  <c r="F64" i="23"/>
  <c r="E64" i="23"/>
  <c r="F63" i="23"/>
  <c r="E63" i="23"/>
  <c r="G63" i="23"/>
  <c r="H63" i="23"/>
  <c r="I63" i="23"/>
  <c r="F62" i="23"/>
  <c r="E62" i="23"/>
  <c r="G62" i="23"/>
  <c r="H62" i="23"/>
  <c r="I62" i="23"/>
  <c r="F61" i="23"/>
  <c r="E61" i="23"/>
  <c r="G61" i="23"/>
  <c r="H61" i="23"/>
  <c r="I61" i="23"/>
  <c r="F60" i="23"/>
  <c r="E60" i="23"/>
  <c r="G60" i="23"/>
  <c r="H60" i="23"/>
  <c r="I60" i="23"/>
  <c r="F59" i="23"/>
  <c r="E59" i="23"/>
  <c r="F58" i="23"/>
  <c r="E58" i="23"/>
  <c r="F57" i="23"/>
  <c r="E57" i="23"/>
  <c r="F56" i="23"/>
  <c r="E56" i="23"/>
  <c r="F55" i="23"/>
  <c r="E55" i="23"/>
  <c r="E38" i="23"/>
  <c r="F38" i="23"/>
  <c r="G38" i="23"/>
  <c r="H38" i="23"/>
  <c r="I38" i="23"/>
  <c r="E75" i="23"/>
  <c r="E76" i="23"/>
  <c r="E77" i="23"/>
  <c r="E78" i="23"/>
  <c r="E79" i="23"/>
  <c r="E80" i="23"/>
  <c r="E81" i="23"/>
  <c r="E82" i="23"/>
  <c r="E83" i="23"/>
  <c r="E84" i="23"/>
  <c r="E74" i="23"/>
  <c r="E95" i="23"/>
  <c r="E96" i="23"/>
  <c r="E97" i="23"/>
  <c r="E98" i="23"/>
  <c r="E99" i="23"/>
  <c r="E100" i="23"/>
  <c r="E101" i="23"/>
  <c r="E102" i="23"/>
  <c r="E103" i="23"/>
  <c r="E104" i="23"/>
  <c r="E94" i="23"/>
  <c r="E39" i="23"/>
  <c r="E40" i="23"/>
  <c r="E41" i="23"/>
  <c r="E42" i="23"/>
  <c r="E43" i="23"/>
  <c r="E44" i="23"/>
  <c r="E45" i="23"/>
  <c r="E46" i="23"/>
  <c r="E47" i="23"/>
  <c r="E48" i="23"/>
  <c r="F48" i="23"/>
  <c r="F47" i="23"/>
  <c r="F46" i="23"/>
  <c r="F45" i="23"/>
  <c r="F44" i="23"/>
  <c r="F43" i="23"/>
  <c r="F42" i="23"/>
  <c r="F41" i="23"/>
  <c r="F40" i="23"/>
  <c r="F39" i="23"/>
  <c r="D6" i="23"/>
  <c r="C72" i="6"/>
  <c r="C84" i="1"/>
  <c r="C130" i="1"/>
  <c r="G41" i="23"/>
  <c r="H41" i="23"/>
  <c r="I41" i="23"/>
  <c r="G58" i="23"/>
  <c r="H58" i="23"/>
  <c r="I58" i="23"/>
  <c r="G65" i="23"/>
  <c r="H65" i="23"/>
  <c r="I65" i="23"/>
  <c r="G47" i="23"/>
  <c r="H47" i="23"/>
  <c r="I47" i="23"/>
  <c r="G64" i="23"/>
  <c r="H64" i="23"/>
  <c r="I64" i="23"/>
  <c r="G39" i="23"/>
  <c r="H39" i="23"/>
  <c r="I39" i="23"/>
  <c r="G55" i="23"/>
  <c r="H55" i="23"/>
  <c r="I55" i="23"/>
  <c r="G59" i="23"/>
  <c r="H59" i="23"/>
  <c r="I59" i="23"/>
  <c r="G57" i="23"/>
  <c r="H57" i="23"/>
  <c r="I57" i="23"/>
  <c r="E66" i="23"/>
  <c r="G56" i="23"/>
  <c r="H56" i="23"/>
  <c r="I56" i="23"/>
  <c r="G40" i="23"/>
  <c r="H40" i="23"/>
  <c r="I40" i="23"/>
  <c r="G44" i="23"/>
  <c r="H44" i="23"/>
  <c r="I44" i="23"/>
  <c r="G48" i="23"/>
  <c r="H48" i="23"/>
  <c r="I48" i="23"/>
  <c r="G46" i="23"/>
  <c r="H46" i="23"/>
  <c r="I46" i="23"/>
  <c r="G43" i="23"/>
  <c r="H43" i="23"/>
  <c r="I43" i="23"/>
  <c r="G42" i="23"/>
  <c r="H42" i="23"/>
  <c r="I42" i="23"/>
  <c r="G45" i="23"/>
  <c r="H45" i="23"/>
  <c r="I45" i="23"/>
  <c r="E49" i="23"/>
  <c r="C67" i="1"/>
  <c r="C9" i="1"/>
  <c r="C165" i="1"/>
  <c r="I66" i="23"/>
  <c r="B67" i="23"/>
  <c r="I49" i="23"/>
  <c r="B50" i="23"/>
  <c r="G11" i="4"/>
  <c r="C59" i="1"/>
  <c r="C58" i="1"/>
  <c r="D58" i="1"/>
  <c r="C71" i="1"/>
  <c r="C78" i="1"/>
  <c r="B4" i="1"/>
  <c r="D8" i="23"/>
  <c r="D7" i="23"/>
  <c r="D9" i="23"/>
  <c r="D10" i="23"/>
  <c r="F10" i="23"/>
  <c r="D11" i="23"/>
  <c r="F11" i="23"/>
  <c r="D12" i="23"/>
  <c r="F12" i="23"/>
  <c r="D13" i="23"/>
  <c r="F13" i="23"/>
  <c r="D14" i="23"/>
  <c r="F14" i="23"/>
  <c r="D15" i="23"/>
  <c r="D16" i="23"/>
  <c r="D22" i="23"/>
  <c r="F22" i="23"/>
  <c r="D23" i="23"/>
  <c r="D24" i="23"/>
  <c r="F24" i="23"/>
  <c r="D25" i="23"/>
  <c r="F25" i="23"/>
  <c r="D26" i="23"/>
  <c r="F26" i="23"/>
  <c r="D27" i="23"/>
  <c r="F27" i="23"/>
  <c r="D28" i="23"/>
  <c r="D29" i="23"/>
  <c r="F29" i="23"/>
  <c r="D30" i="23"/>
  <c r="F30" i="23"/>
  <c r="D31" i="23"/>
  <c r="F31" i="23"/>
  <c r="D21" i="23"/>
  <c r="F21" i="23"/>
  <c r="F6" i="23"/>
  <c r="F8" i="23"/>
  <c r="F9" i="23"/>
  <c r="F15" i="23"/>
  <c r="F16" i="23"/>
  <c r="F7" i="23"/>
  <c r="F23" i="23"/>
  <c r="F28" i="23"/>
  <c r="H178" i="10"/>
  <c r="H177" i="10"/>
  <c r="H176" i="10"/>
  <c r="G169" i="10"/>
  <c r="G163" i="10"/>
  <c r="G174" i="10"/>
  <c r="H174" i="10"/>
  <c r="H169" i="10"/>
  <c r="G143" i="10"/>
  <c r="G137" i="10"/>
  <c r="C167" i="10"/>
  <c r="D167" i="10"/>
  <c r="E8" i="10"/>
  <c r="I8" i="10"/>
  <c r="E6" i="10"/>
  <c r="I6" i="10"/>
  <c r="E7" i="10"/>
  <c r="I7" i="10"/>
  <c r="E9" i="10"/>
  <c r="I9" i="10"/>
  <c r="E10" i="10"/>
  <c r="I10" i="10"/>
  <c r="E11" i="10"/>
  <c r="I11" i="10"/>
  <c r="E12" i="10"/>
  <c r="I12" i="10"/>
  <c r="E13" i="10"/>
  <c r="I13" i="10"/>
  <c r="E14" i="10"/>
  <c r="I14" i="10"/>
  <c r="I15" i="10"/>
  <c r="E22" i="10"/>
  <c r="I22" i="10"/>
  <c r="Q22" i="10"/>
  <c r="R22" i="10"/>
  <c r="F70" i="22"/>
  <c r="F12" i="22"/>
  <c r="F15" i="22"/>
  <c r="F72" i="22"/>
  <c r="F17" i="22"/>
  <c r="F24" i="22"/>
  <c r="F32" i="22"/>
  <c r="F36" i="22"/>
  <c r="F35" i="22"/>
  <c r="F49" i="22"/>
  <c r="F51" i="22"/>
  <c r="F54" i="22"/>
  <c r="F62" i="22"/>
  <c r="F66" i="22"/>
  <c r="G121" i="10"/>
  <c r="H175" i="10"/>
  <c r="E52" i="10"/>
  <c r="Q55" i="10"/>
  <c r="R55" i="10"/>
  <c r="E56" i="10"/>
  <c r="E38" i="10"/>
  <c r="Q41" i="10"/>
  <c r="R41" i="10"/>
  <c r="E63" i="10"/>
  <c r="Q65" i="10"/>
  <c r="R65" i="10"/>
  <c r="Q60" i="10"/>
  <c r="R60" i="10"/>
  <c r="E46" i="10"/>
  <c r="E47" i="10"/>
  <c r="Q47" i="10"/>
  <c r="R47" i="10"/>
  <c r="E48" i="10"/>
  <c r="Q49" i="10"/>
  <c r="R49" i="10"/>
  <c r="E50" i="10"/>
  <c r="E51" i="10"/>
  <c r="E45" i="10"/>
  <c r="E62" i="10"/>
  <c r="E68" i="10"/>
  <c r="E72" i="10"/>
  <c r="E73" i="10"/>
  <c r="H157" i="10"/>
  <c r="G116" i="10"/>
  <c r="H116" i="10"/>
  <c r="H115" i="10"/>
  <c r="H114" i="10"/>
  <c r="H113" i="10"/>
  <c r="H112" i="10"/>
  <c r="E76" i="10"/>
  <c r="E77" i="10"/>
  <c r="E79" i="10"/>
  <c r="E80" i="10"/>
  <c r="E81" i="10"/>
  <c r="E82" i="10"/>
  <c r="E83" i="10"/>
  <c r="E84" i="10"/>
  <c r="E85" i="10"/>
  <c r="E86" i="10"/>
  <c r="E87" i="10"/>
  <c r="E88" i="10"/>
  <c r="E93" i="10"/>
  <c r="H104" i="10"/>
  <c r="E92" i="10"/>
  <c r="I92" i="10"/>
  <c r="Q92" i="10"/>
  <c r="R92" i="10"/>
  <c r="E78" i="10"/>
  <c r="I80" i="10"/>
  <c r="Q80" i="10"/>
  <c r="R80" i="10"/>
  <c r="I82" i="10"/>
  <c r="Q82" i="10"/>
  <c r="R82" i="10"/>
  <c r="I83" i="10"/>
  <c r="Q83" i="10"/>
  <c r="R83" i="10"/>
  <c r="I86" i="10"/>
  <c r="E89" i="10"/>
  <c r="E90" i="10"/>
  <c r="I90" i="10"/>
  <c r="Q90" i="10"/>
  <c r="R90" i="10"/>
  <c r="E91" i="10"/>
  <c r="I91" i="10"/>
  <c r="I76" i="10"/>
  <c r="I81" i="10"/>
  <c r="I84" i="10"/>
  <c r="Q84" i="10"/>
  <c r="R84" i="10"/>
  <c r="I89" i="10"/>
  <c r="Q89" i="10"/>
  <c r="R89" i="10"/>
  <c r="I77" i="10"/>
  <c r="I78" i="10"/>
  <c r="I79" i="10"/>
  <c r="I85" i="10"/>
  <c r="I87" i="10"/>
  <c r="E33" i="10"/>
  <c r="I33" i="10"/>
  <c r="E32" i="10"/>
  <c r="I32" i="10"/>
  <c r="I34" i="10"/>
  <c r="H129" i="10"/>
  <c r="H143" i="10"/>
  <c r="Q33" i="10"/>
  <c r="R33" i="10"/>
  <c r="D166" i="10"/>
  <c r="D165" i="10"/>
  <c r="D164" i="10"/>
  <c r="D162" i="10"/>
  <c r="D161" i="10"/>
  <c r="D160" i="10"/>
  <c r="D158" i="10"/>
  <c r="D157" i="10"/>
  <c r="D156" i="10"/>
  <c r="D154" i="10"/>
  <c r="D153" i="10"/>
  <c r="D152" i="10"/>
  <c r="E3" i="12"/>
  <c r="E15" i="10"/>
  <c r="E19" i="10"/>
  <c r="E20" i="10"/>
  <c r="I20" i="10"/>
  <c r="E21" i="10"/>
  <c r="E23" i="10"/>
  <c r="I23" i="10"/>
  <c r="Q23" i="10"/>
  <c r="R23" i="10"/>
  <c r="E24" i="10"/>
  <c r="E25" i="10"/>
  <c r="E26" i="10"/>
  <c r="E27" i="10"/>
  <c r="E28" i="10"/>
  <c r="E29" i="10"/>
  <c r="I26" i="10"/>
  <c r="C173" i="10"/>
  <c r="C149" i="10"/>
  <c r="C175" i="10"/>
  <c r="C172" i="10"/>
  <c r="I27" i="10"/>
  <c r="I19" i="10"/>
  <c r="I21" i="10"/>
  <c r="I24" i="10"/>
  <c r="D34" i="10"/>
  <c r="E34" i="10"/>
  <c r="F34" i="10"/>
  <c r="G34" i="10"/>
  <c r="C34" i="10"/>
  <c r="M15" i="10"/>
  <c r="N15" i="10"/>
  <c r="O15" i="10"/>
  <c r="P15" i="10"/>
  <c r="Q6" i="10"/>
  <c r="Q7" i="10"/>
  <c r="Q8" i="10"/>
  <c r="Q9" i="10"/>
  <c r="Q10" i="10"/>
  <c r="Q11" i="10"/>
  <c r="Q12" i="10"/>
  <c r="Q13" i="10"/>
  <c r="Q14" i="10"/>
  <c r="R14" i="10"/>
  <c r="L15" i="10"/>
  <c r="D15" i="10"/>
  <c r="F15" i="10"/>
  <c r="G15" i="10"/>
  <c r="C15" i="10"/>
  <c r="C62" i="10"/>
  <c r="C56" i="10"/>
  <c r="C52" i="10"/>
  <c r="C45" i="10"/>
  <c r="C38" i="10"/>
  <c r="Q63" i="10"/>
  <c r="Q64" i="10"/>
  <c r="Q66" i="10"/>
  <c r="Q67" i="10"/>
  <c r="Q57" i="10"/>
  <c r="Q58" i="10"/>
  <c r="Q59" i="10"/>
  <c r="Q56" i="10"/>
  <c r="Q53" i="10"/>
  <c r="Q54" i="10"/>
  <c r="Q46" i="10"/>
  <c r="Q48" i="10"/>
  <c r="Q50" i="10"/>
  <c r="Q51" i="10"/>
  <c r="Q45" i="10"/>
  <c r="Q40" i="10"/>
  <c r="Q38" i="10"/>
  <c r="Q43" i="10"/>
  <c r="R43" i="10"/>
  <c r="Q44" i="10"/>
  <c r="Q61" i="10"/>
  <c r="R61" i="10"/>
  <c r="D62" i="10"/>
  <c r="D56" i="10"/>
  <c r="D52" i="10"/>
  <c r="D45" i="10"/>
  <c r="D38" i="10"/>
  <c r="D68" i="10"/>
  <c r="D72" i="10"/>
  <c r="D73" i="10"/>
  <c r="F62" i="10"/>
  <c r="F56" i="10"/>
  <c r="F52" i="10"/>
  <c r="F45" i="10"/>
  <c r="F38" i="10"/>
  <c r="F68" i="10"/>
  <c r="F72" i="10"/>
  <c r="F73" i="10"/>
  <c r="G62" i="10"/>
  <c r="G56" i="10"/>
  <c r="G52" i="10"/>
  <c r="G45" i="10"/>
  <c r="G38" i="10"/>
  <c r="G68" i="10"/>
  <c r="J61" i="10"/>
  <c r="K61" i="10"/>
  <c r="H131" i="10"/>
  <c r="K94" i="10"/>
  <c r="C93" i="10"/>
  <c r="G72" i="10"/>
  <c r="G73" i="10"/>
  <c r="K36" i="10"/>
  <c r="K73" i="10"/>
  <c r="H60" i="22"/>
  <c r="H43" i="22"/>
  <c r="H69" i="22"/>
  <c r="H70" i="22"/>
  <c r="H29" i="22"/>
  <c r="H30" i="22"/>
  <c r="H25" i="22"/>
  <c r="H26" i="22"/>
  <c r="H27" i="22"/>
  <c r="H28" i="22"/>
  <c r="H9" i="22"/>
  <c r="H10" i="22"/>
  <c r="H14" i="22"/>
  <c r="H15" i="22"/>
  <c r="H18" i="22"/>
  <c r="H19" i="22"/>
  <c r="H20" i="22"/>
  <c r="H17" i="22"/>
  <c r="H21" i="22"/>
  <c r="H22" i="22"/>
  <c r="H33" i="22"/>
  <c r="H34" i="22"/>
  <c r="H37" i="22"/>
  <c r="H38" i="22"/>
  <c r="H36" i="22"/>
  <c r="H39" i="22"/>
  <c r="H40" i="22"/>
  <c r="H44" i="22"/>
  <c r="H45" i="22"/>
  <c r="H46" i="22"/>
  <c r="H48" i="22"/>
  <c r="H52" i="22"/>
  <c r="C70" i="22"/>
  <c r="C15" i="22"/>
  <c r="L93" i="10"/>
  <c r="L34" i="10"/>
  <c r="L28" i="10"/>
  <c r="L29" i="10"/>
  <c r="Q76" i="10"/>
  <c r="Q77" i="10"/>
  <c r="Q78" i="10"/>
  <c r="Q79" i="10"/>
  <c r="Q81" i="10"/>
  <c r="Q85" i="10"/>
  <c r="Q86" i="10"/>
  <c r="Q87" i="10"/>
  <c r="Q88" i="10"/>
  <c r="Q91" i="10"/>
  <c r="Q32" i="10"/>
  <c r="Q34" i="10"/>
  <c r="Q19" i="10"/>
  <c r="Q20" i="10"/>
  <c r="Q21" i="10"/>
  <c r="Q24" i="10"/>
  <c r="R24" i="10"/>
  <c r="Q25" i="10"/>
  <c r="Q26" i="10"/>
  <c r="R26" i="10"/>
  <c r="Q27" i="10"/>
  <c r="M93" i="10"/>
  <c r="M34" i="10"/>
  <c r="M28" i="10"/>
  <c r="M29" i="10"/>
  <c r="N93" i="10"/>
  <c r="N34" i="10"/>
  <c r="N28" i="10"/>
  <c r="N29" i="10"/>
  <c r="O93" i="10"/>
  <c r="O34" i="10"/>
  <c r="O28" i="10"/>
  <c r="O29" i="10"/>
  <c r="O94" i="10"/>
  <c r="P93" i="10"/>
  <c r="P34" i="10"/>
  <c r="P28" i="10"/>
  <c r="P29" i="10"/>
  <c r="D39" i="21"/>
  <c r="D40" i="21"/>
  <c r="D41" i="21"/>
  <c r="D42" i="21"/>
  <c r="E39" i="21"/>
  <c r="E40" i="21"/>
  <c r="E41" i="21"/>
  <c r="E42" i="21"/>
  <c r="D43" i="21"/>
  <c r="E43" i="21"/>
  <c r="D44" i="21"/>
  <c r="E44" i="21"/>
  <c r="D45" i="21"/>
  <c r="E45" i="21"/>
  <c r="D46" i="21"/>
  <c r="E46" i="21"/>
  <c r="D47" i="21"/>
  <c r="E47" i="21"/>
  <c r="D48" i="21"/>
  <c r="E48" i="21"/>
  <c r="D49" i="21"/>
  <c r="E49" i="21"/>
  <c r="D50" i="21"/>
  <c r="E50" i="21"/>
  <c r="D51" i="21"/>
  <c r="E51" i="21"/>
  <c r="D52" i="21"/>
  <c r="E52" i="21"/>
  <c r="D53" i="21"/>
  <c r="E53" i="21"/>
  <c r="D54" i="21"/>
  <c r="E54" i="21"/>
  <c r="D55" i="21"/>
  <c r="E55" i="21"/>
  <c r="D56" i="21"/>
  <c r="E56" i="21"/>
  <c r="E109" i="10"/>
  <c r="G110" i="10"/>
  <c r="C28" i="10"/>
  <c r="C29" i="10"/>
  <c r="D93" i="10"/>
  <c r="D28" i="10"/>
  <c r="D29" i="10"/>
  <c r="F93" i="10"/>
  <c r="F28" i="10"/>
  <c r="F29" i="10"/>
  <c r="G93" i="10"/>
  <c r="G28" i="10"/>
  <c r="G29" i="10"/>
  <c r="K55" i="10"/>
  <c r="K88" i="10"/>
  <c r="K89" i="10"/>
  <c r="K90" i="10"/>
  <c r="K91" i="10"/>
  <c r="K92" i="10"/>
  <c r="K85" i="10"/>
  <c r="R85" i="10"/>
  <c r="K86" i="10"/>
  <c r="K87" i="10"/>
  <c r="R87" i="10"/>
  <c r="K83" i="10"/>
  <c r="K84" i="10"/>
  <c r="K93" i="10"/>
  <c r="K82" i="10"/>
  <c r="K81" i="10"/>
  <c r="K80" i="10"/>
  <c r="R79" i="10"/>
  <c r="K79" i="10"/>
  <c r="K78" i="10"/>
  <c r="R77" i="10"/>
  <c r="K77" i="10"/>
  <c r="R76" i="10"/>
  <c r="K76" i="10"/>
  <c r="K75" i="10"/>
  <c r="K29" i="10"/>
  <c r="K28" i="10"/>
  <c r="R27" i="10"/>
  <c r="K27" i="10"/>
  <c r="K26" i="10"/>
  <c r="K25" i="10"/>
  <c r="K24" i="10"/>
  <c r="K23" i="10"/>
  <c r="K22" i="10"/>
  <c r="R21" i="10"/>
  <c r="K21" i="10"/>
  <c r="K20" i="10"/>
  <c r="R19" i="10"/>
  <c r="K19" i="10"/>
  <c r="K15" i="10"/>
  <c r="K14" i="10"/>
  <c r="R13" i="10"/>
  <c r="K13" i="10"/>
  <c r="R12" i="10"/>
  <c r="K12" i="10"/>
  <c r="R11" i="10"/>
  <c r="K11" i="10"/>
  <c r="R10" i="10"/>
  <c r="K10" i="10"/>
  <c r="R9" i="10"/>
  <c r="K9" i="10"/>
  <c r="R8" i="10"/>
  <c r="K8" i="10"/>
  <c r="R7" i="10"/>
  <c r="K7" i="10"/>
  <c r="K6" i="10"/>
  <c r="K5" i="10"/>
  <c r="E24" i="19"/>
  <c r="F24" i="19"/>
  <c r="G24" i="19"/>
  <c r="K24" i="19"/>
  <c r="D8" i="24"/>
  <c r="D9" i="24"/>
  <c r="D10" i="24"/>
  <c r="D11" i="24"/>
  <c r="D12" i="24"/>
  <c r="D13" i="24"/>
  <c r="D14" i="24"/>
  <c r="D15" i="24"/>
  <c r="D16" i="24"/>
  <c r="D17" i="24"/>
  <c r="D18" i="24"/>
  <c r="D19" i="24"/>
  <c r="D20" i="24"/>
  <c r="D21" i="24"/>
  <c r="D22" i="24"/>
  <c r="D23" i="24"/>
  <c r="D24" i="24"/>
  <c r="D25" i="24"/>
  <c r="D26" i="24"/>
  <c r="D27" i="24"/>
  <c r="D28" i="24"/>
  <c r="D29" i="24"/>
  <c r="D30" i="24"/>
  <c r="D31" i="24"/>
  <c r="D32" i="24"/>
  <c r="D33" i="24"/>
  <c r="D34" i="24"/>
  <c r="D35" i="24"/>
  <c r="D36" i="24"/>
  <c r="D37" i="24"/>
  <c r="D38" i="24"/>
  <c r="B38" i="24"/>
  <c r="E13" i="19"/>
  <c r="E14" i="19"/>
  <c r="F14" i="19"/>
  <c r="G14" i="19"/>
  <c r="D14" i="19"/>
  <c r="E15" i="19"/>
  <c r="E16" i="19"/>
  <c r="E17" i="19"/>
  <c r="E18" i="19"/>
  <c r="F18" i="19"/>
  <c r="G18" i="19"/>
  <c r="D18" i="19"/>
  <c r="K18" i="19"/>
  <c r="L18" i="19"/>
  <c r="E19" i="19"/>
  <c r="E20" i="19"/>
  <c r="E21" i="19"/>
  <c r="E22" i="19"/>
  <c r="E23" i="19"/>
  <c r="E25" i="19"/>
  <c r="E26" i="19"/>
  <c r="E27" i="19"/>
  <c r="F27" i="19"/>
  <c r="G27" i="19"/>
  <c r="D27" i="19"/>
  <c r="K27" i="19"/>
  <c r="L27" i="19"/>
  <c r="E28" i="19"/>
  <c r="E29" i="19"/>
  <c r="E30" i="19"/>
  <c r="E31" i="19"/>
  <c r="F31" i="19"/>
  <c r="G31" i="19"/>
  <c r="D31" i="19"/>
  <c r="E32" i="19"/>
  <c r="E33" i="19"/>
  <c r="E34" i="19"/>
  <c r="E35" i="19"/>
  <c r="F35" i="19"/>
  <c r="G35" i="19"/>
  <c r="D35" i="19"/>
  <c r="K35" i="19"/>
  <c r="L35" i="19"/>
  <c r="E36" i="19"/>
  <c r="E37" i="19"/>
  <c r="E38" i="19"/>
  <c r="E39" i="19"/>
  <c r="F39" i="19"/>
  <c r="G39" i="19"/>
  <c r="D39" i="19"/>
  <c r="E40" i="19"/>
  <c r="E41" i="19"/>
  <c r="E42" i="19"/>
  <c r="F42" i="19"/>
  <c r="G42" i="19"/>
  <c r="D42" i="19"/>
  <c r="K42" i="19"/>
  <c r="L42" i="19"/>
  <c r="E43" i="19"/>
  <c r="E44" i="19"/>
  <c r="E45" i="19"/>
  <c r="E46" i="19"/>
  <c r="E47" i="19"/>
  <c r="E48" i="19"/>
  <c r="E49" i="19"/>
  <c r="E50" i="19"/>
  <c r="F50" i="19"/>
  <c r="G50" i="19"/>
  <c r="D50" i="19"/>
  <c r="K50" i="19"/>
  <c r="L50" i="19"/>
  <c r="E51" i="19"/>
  <c r="E52" i="19"/>
  <c r="F13" i="19"/>
  <c r="F15" i="19"/>
  <c r="F16" i="19"/>
  <c r="F17" i="19"/>
  <c r="F19" i="19"/>
  <c r="F20" i="19"/>
  <c r="F21" i="19"/>
  <c r="F22" i="19"/>
  <c r="F23" i="19"/>
  <c r="F25" i="19"/>
  <c r="F26" i="19"/>
  <c r="F28" i="19"/>
  <c r="F29" i="19"/>
  <c r="F30" i="19"/>
  <c r="F32" i="19"/>
  <c r="F33" i="19"/>
  <c r="F34" i="19"/>
  <c r="F36" i="19"/>
  <c r="F37" i="19"/>
  <c r="F38" i="19"/>
  <c r="F40" i="19"/>
  <c r="F41" i="19"/>
  <c r="F43" i="19"/>
  <c r="F44" i="19"/>
  <c r="F45" i="19"/>
  <c r="F46" i="19"/>
  <c r="F47" i="19"/>
  <c r="F48" i="19"/>
  <c r="F49" i="19"/>
  <c r="F51" i="19"/>
  <c r="F52" i="19"/>
  <c r="G13" i="19"/>
  <c r="G15" i="19"/>
  <c r="G16" i="19"/>
  <c r="G17" i="19"/>
  <c r="D17" i="19"/>
  <c r="K17" i="19"/>
  <c r="L17" i="19"/>
  <c r="G19" i="19"/>
  <c r="G20" i="19"/>
  <c r="G21" i="19"/>
  <c r="G22" i="19"/>
  <c r="G23" i="19"/>
  <c r="G25" i="19"/>
  <c r="G26" i="19"/>
  <c r="G28" i="19"/>
  <c r="G29" i="19"/>
  <c r="G30" i="19"/>
  <c r="G32" i="19"/>
  <c r="G33" i="19"/>
  <c r="G34" i="19"/>
  <c r="D34" i="19"/>
  <c r="K34" i="19"/>
  <c r="L34" i="19"/>
  <c r="G36" i="19"/>
  <c r="G37" i="19"/>
  <c r="G38" i="19"/>
  <c r="G40" i="19"/>
  <c r="G41" i="19"/>
  <c r="G43" i="19"/>
  <c r="G44" i="19"/>
  <c r="G45" i="19"/>
  <c r="G46" i="19"/>
  <c r="G47" i="19"/>
  <c r="G48" i="19"/>
  <c r="G49" i="19"/>
  <c r="G51" i="19"/>
  <c r="G52" i="19"/>
  <c r="I13" i="19"/>
  <c r="J13" i="19"/>
  <c r="H13" i="19"/>
  <c r="I14" i="19"/>
  <c r="J14" i="19"/>
  <c r="H14" i="19"/>
  <c r="I15" i="19"/>
  <c r="J15" i="19"/>
  <c r="I16" i="19"/>
  <c r="J16" i="19"/>
  <c r="H16" i="19"/>
  <c r="I17" i="19"/>
  <c r="J17" i="19"/>
  <c r="I18" i="19"/>
  <c r="J18" i="19"/>
  <c r="I19" i="19"/>
  <c r="J19" i="19"/>
  <c r="I20" i="19"/>
  <c r="J20" i="19"/>
  <c r="I21" i="19"/>
  <c r="J21" i="19"/>
  <c r="I22" i="19"/>
  <c r="J22" i="19"/>
  <c r="I23" i="19"/>
  <c r="J23" i="19"/>
  <c r="I24" i="19"/>
  <c r="J24" i="19"/>
  <c r="H24" i="19"/>
  <c r="I25" i="19"/>
  <c r="J25" i="19"/>
  <c r="I26" i="19"/>
  <c r="J26" i="19"/>
  <c r="I27" i="19"/>
  <c r="J27" i="19"/>
  <c r="I28" i="19"/>
  <c r="J28" i="19"/>
  <c r="I29" i="19"/>
  <c r="J29" i="19"/>
  <c r="H29" i="19"/>
  <c r="I30" i="19"/>
  <c r="J30" i="19"/>
  <c r="I31" i="19"/>
  <c r="J31" i="19"/>
  <c r="I32" i="19"/>
  <c r="J32" i="19"/>
  <c r="H32" i="19"/>
  <c r="I33" i="19"/>
  <c r="J33" i="19"/>
  <c r="I34" i="19"/>
  <c r="J34" i="19"/>
  <c r="I35" i="19"/>
  <c r="J35" i="19"/>
  <c r="I36" i="19"/>
  <c r="J36" i="19"/>
  <c r="I37" i="19"/>
  <c r="J37" i="19"/>
  <c r="H37" i="19"/>
  <c r="I38" i="19"/>
  <c r="J38" i="19"/>
  <c r="H38" i="19"/>
  <c r="I39" i="19"/>
  <c r="J39" i="19"/>
  <c r="I40" i="19"/>
  <c r="J40" i="19"/>
  <c r="H40" i="19"/>
  <c r="I41" i="19"/>
  <c r="J41" i="19"/>
  <c r="I42" i="19"/>
  <c r="J42" i="19"/>
  <c r="I43" i="19"/>
  <c r="J43" i="19"/>
  <c r="I44" i="19"/>
  <c r="J44" i="19"/>
  <c r="I45" i="19"/>
  <c r="J45" i="19"/>
  <c r="I46" i="19"/>
  <c r="J46" i="19"/>
  <c r="I47" i="19"/>
  <c r="J47" i="19"/>
  <c r="H47" i="19"/>
  <c r="I48" i="19"/>
  <c r="J48" i="19"/>
  <c r="H48" i="19"/>
  <c r="I49" i="19"/>
  <c r="J49" i="19"/>
  <c r="H49" i="19"/>
  <c r="I50" i="19"/>
  <c r="J50" i="19"/>
  <c r="H50" i="19"/>
  <c r="I51" i="19"/>
  <c r="J51" i="19"/>
  <c r="I52" i="19"/>
  <c r="J52" i="19"/>
  <c r="H52" i="19"/>
  <c r="K13" i="19"/>
  <c r="K14" i="19"/>
  <c r="K15" i="19"/>
  <c r="K16" i="19"/>
  <c r="K19" i="19"/>
  <c r="K20" i="19"/>
  <c r="K21" i="19"/>
  <c r="K22" i="19"/>
  <c r="K23" i="19"/>
  <c r="K25" i="19"/>
  <c r="K26" i="19"/>
  <c r="K28" i="19"/>
  <c r="K29" i="19"/>
  <c r="K30" i="19"/>
  <c r="K31" i="19"/>
  <c r="K32" i="19"/>
  <c r="K33" i="19"/>
  <c r="K36" i="19"/>
  <c r="K37" i="19"/>
  <c r="K38" i="19"/>
  <c r="K39" i="19"/>
  <c r="K40" i="19"/>
  <c r="K41" i="19"/>
  <c r="K43" i="19"/>
  <c r="K44" i="19"/>
  <c r="K45" i="19"/>
  <c r="K46" i="19"/>
  <c r="K47" i="19"/>
  <c r="K48" i="19"/>
  <c r="K49" i="19"/>
  <c r="K51" i="19"/>
  <c r="K52" i="19"/>
  <c r="D22" i="19"/>
  <c r="D26" i="19"/>
  <c r="L26" i="19"/>
  <c r="D43" i="19"/>
  <c r="L43" i="19"/>
  <c r="D47" i="19"/>
  <c r="L47" i="19"/>
  <c r="D51" i="19"/>
  <c r="L51" i="19"/>
  <c r="D52" i="19"/>
  <c r="L52" i="19"/>
  <c r="B14" i="19"/>
  <c r="C14" i="19"/>
  <c r="M14" i="19"/>
  <c r="B15" i="19"/>
  <c r="C15" i="19"/>
  <c r="M15" i="19"/>
  <c r="B16" i="19"/>
  <c r="C16" i="19"/>
  <c r="M16" i="19"/>
  <c r="B17" i="19"/>
  <c r="C17" i="19"/>
  <c r="M17" i="19"/>
  <c r="B18" i="19"/>
  <c r="C18" i="19"/>
  <c r="M18" i="19"/>
  <c r="B19" i="19"/>
  <c r="C19" i="19"/>
  <c r="M19" i="19"/>
  <c r="B20" i="19"/>
  <c r="C20" i="19"/>
  <c r="M20" i="19"/>
  <c r="B21" i="19"/>
  <c r="C21" i="19"/>
  <c r="M21" i="19"/>
  <c r="B22" i="19"/>
  <c r="C22" i="19"/>
  <c r="M22" i="19"/>
  <c r="B23" i="19"/>
  <c r="C23" i="19"/>
  <c r="M23" i="19"/>
  <c r="B24" i="19"/>
  <c r="C24" i="19"/>
  <c r="M24" i="19"/>
  <c r="B25" i="19"/>
  <c r="C25" i="19"/>
  <c r="M25" i="19"/>
  <c r="B26" i="19"/>
  <c r="C26" i="19"/>
  <c r="M26" i="19"/>
  <c r="B27" i="19"/>
  <c r="C27" i="19"/>
  <c r="M27" i="19"/>
  <c r="B28" i="19"/>
  <c r="C28" i="19"/>
  <c r="M28" i="19"/>
  <c r="B29" i="19"/>
  <c r="C29" i="19"/>
  <c r="M29" i="19"/>
  <c r="B30" i="19"/>
  <c r="C30" i="19"/>
  <c r="M30" i="19"/>
  <c r="B31" i="19"/>
  <c r="C31" i="19"/>
  <c r="M31" i="19"/>
  <c r="B32" i="19"/>
  <c r="C32" i="19"/>
  <c r="M32" i="19"/>
  <c r="B33" i="19"/>
  <c r="C33" i="19"/>
  <c r="M33" i="19"/>
  <c r="B34" i="19"/>
  <c r="C34" i="19"/>
  <c r="M34" i="19"/>
  <c r="B35" i="19"/>
  <c r="C35" i="19"/>
  <c r="M35" i="19"/>
  <c r="B36" i="19"/>
  <c r="C36" i="19"/>
  <c r="M36" i="19"/>
  <c r="B37" i="19"/>
  <c r="C37" i="19"/>
  <c r="M37" i="19"/>
  <c r="B38" i="19"/>
  <c r="C38" i="19"/>
  <c r="M38" i="19"/>
  <c r="B39" i="19"/>
  <c r="C39" i="19"/>
  <c r="M39" i="19"/>
  <c r="B40" i="19"/>
  <c r="C40" i="19"/>
  <c r="M40" i="19"/>
  <c r="B41" i="19"/>
  <c r="C41" i="19"/>
  <c r="M41" i="19"/>
  <c r="B42" i="19"/>
  <c r="C42" i="19"/>
  <c r="M42" i="19"/>
  <c r="B43" i="19"/>
  <c r="C43" i="19"/>
  <c r="M43" i="19"/>
  <c r="B44" i="19"/>
  <c r="C44" i="19"/>
  <c r="M44" i="19"/>
  <c r="B45" i="19"/>
  <c r="C45" i="19"/>
  <c r="M45" i="19"/>
  <c r="B46" i="19"/>
  <c r="C46" i="19"/>
  <c r="M46" i="19"/>
  <c r="B47" i="19"/>
  <c r="C47" i="19"/>
  <c r="M47" i="19"/>
  <c r="B48" i="19"/>
  <c r="C48" i="19"/>
  <c r="M48" i="19"/>
  <c r="B49" i="19"/>
  <c r="C49" i="19"/>
  <c r="M49" i="19"/>
  <c r="B50" i="19"/>
  <c r="C50" i="19"/>
  <c r="M50" i="19"/>
  <c r="B51" i="19"/>
  <c r="C51" i="19"/>
  <c r="M51" i="19"/>
  <c r="B52" i="19"/>
  <c r="C52" i="19"/>
  <c r="M52" i="19"/>
  <c r="M13" i="19"/>
  <c r="C13" i="19"/>
  <c r="B13" i="19"/>
  <c r="F94" i="23"/>
  <c r="F95" i="23"/>
  <c r="G95" i="23"/>
  <c r="H95" i="23"/>
  <c r="I95" i="23"/>
  <c r="F96" i="23"/>
  <c r="G96" i="23"/>
  <c r="H96" i="23"/>
  <c r="I96" i="23"/>
  <c r="F97" i="23"/>
  <c r="G97" i="23"/>
  <c r="H97" i="23"/>
  <c r="I97" i="23"/>
  <c r="F98" i="23"/>
  <c r="F99" i="23"/>
  <c r="G99" i="23"/>
  <c r="H99" i="23"/>
  <c r="I99" i="23"/>
  <c r="F100" i="23"/>
  <c r="F101" i="23"/>
  <c r="G101" i="23"/>
  <c r="H101" i="23"/>
  <c r="I101" i="23"/>
  <c r="F102" i="23"/>
  <c r="F103" i="23"/>
  <c r="G103" i="23"/>
  <c r="H103" i="23"/>
  <c r="I103" i="23"/>
  <c r="F104" i="23"/>
  <c r="G104" i="23"/>
  <c r="H104" i="23"/>
  <c r="I104" i="23"/>
  <c r="F74" i="23"/>
  <c r="G74" i="23"/>
  <c r="H74" i="23"/>
  <c r="I74" i="23"/>
  <c r="F75" i="23"/>
  <c r="G75" i="23"/>
  <c r="H75" i="23"/>
  <c r="I75" i="23"/>
  <c r="F76" i="23"/>
  <c r="G76" i="23"/>
  <c r="H76" i="23"/>
  <c r="I76" i="23"/>
  <c r="F77" i="23"/>
  <c r="G77" i="23"/>
  <c r="H77" i="23"/>
  <c r="I77" i="23"/>
  <c r="F78" i="23"/>
  <c r="G78" i="23"/>
  <c r="H78" i="23"/>
  <c r="I78" i="23"/>
  <c r="F79" i="23"/>
  <c r="F80" i="23"/>
  <c r="F81" i="23"/>
  <c r="G81" i="23"/>
  <c r="H81" i="23"/>
  <c r="I81" i="23"/>
  <c r="F82" i="23"/>
  <c r="G82" i="23"/>
  <c r="H82" i="23"/>
  <c r="I82" i="23"/>
  <c r="F83" i="23"/>
  <c r="G83" i="23"/>
  <c r="H83" i="23"/>
  <c r="I83" i="23"/>
  <c r="F84" i="23"/>
  <c r="G84" i="23"/>
  <c r="H84" i="23"/>
  <c r="I84" i="23"/>
  <c r="K10" i="22"/>
  <c r="K11" i="22"/>
  <c r="K8" i="22"/>
  <c r="H8" i="22"/>
  <c r="K9" i="22"/>
  <c r="K14" i="22"/>
  <c r="K15" i="22"/>
  <c r="K53" i="22"/>
  <c r="H53" i="22"/>
  <c r="K55" i="22"/>
  <c r="H55" i="22"/>
  <c r="K56" i="22"/>
  <c r="H56" i="22"/>
  <c r="K57" i="22"/>
  <c r="H57" i="22"/>
  <c r="K58" i="22"/>
  <c r="H58" i="22"/>
  <c r="K59" i="22"/>
  <c r="H59" i="22"/>
  <c r="K65" i="22"/>
  <c r="H65" i="22"/>
  <c r="K64" i="22"/>
  <c r="H64" i="22"/>
  <c r="K61" i="22"/>
  <c r="H61" i="22"/>
  <c r="K52" i="22"/>
  <c r="K60" i="22"/>
  <c r="K43" i="22"/>
  <c r="J127" i="22"/>
  <c r="I127" i="22"/>
  <c r="F127" i="22"/>
  <c r="D15" i="22"/>
  <c r="K44" i="22"/>
  <c r="K68" i="22"/>
  <c r="K69" i="22"/>
  <c r="J70" i="22"/>
  <c r="I70" i="22"/>
  <c r="G70" i="22"/>
  <c r="J15" i="22"/>
  <c r="J72" i="22"/>
  <c r="I15" i="22"/>
  <c r="I72" i="22"/>
  <c r="G15" i="22"/>
  <c r="K18" i="22"/>
  <c r="L18" i="22"/>
  <c r="K19" i="22"/>
  <c r="L19" i="22"/>
  <c r="K20" i="22"/>
  <c r="K21" i="22"/>
  <c r="K22" i="22"/>
  <c r="K23" i="22"/>
  <c r="H23" i="22"/>
  <c r="K25" i="22"/>
  <c r="L25" i="22"/>
  <c r="K26" i="22"/>
  <c r="L26" i="22"/>
  <c r="K27" i="22"/>
  <c r="K28" i="22"/>
  <c r="K29" i="22"/>
  <c r="K30" i="22"/>
  <c r="K31" i="22"/>
  <c r="H31" i="22"/>
  <c r="K33" i="22"/>
  <c r="K34" i="22"/>
  <c r="K37" i="22"/>
  <c r="K38" i="22"/>
  <c r="K39" i="22"/>
  <c r="K40" i="22"/>
  <c r="K45" i="22"/>
  <c r="K46" i="22"/>
  <c r="K47" i="22"/>
  <c r="K48" i="22"/>
  <c r="L48" i="22"/>
  <c r="J12" i="22"/>
  <c r="J17" i="22"/>
  <c r="J24" i="22"/>
  <c r="J32" i="22"/>
  <c r="J36" i="22"/>
  <c r="J35" i="22"/>
  <c r="J49" i="22"/>
  <c r="J51" i="22"/>
  <c r="J54" i="22"/>
  <c r="J66" i="22"/>
  <c r="I12" i="22"/>
  <c r="I17" i="22"/>
  <c r="I24" i="22"/>
  <c r="I32" i="22"/>
  <c r="I36" i="22"/>
  <c r="I35" i="22"/>
  <c r="I49" i="22"/>
  <c r="I51" i="22"/>
  <c r="I54" i="22"/>
  <c r="I66" i="22"/>
  <c r="G12" i="22"/>
  <c r="G17" i="22"/>
  <c r="G24" i="22"/>
  <c r="G32" i="22"/>
  <c r="G36" i="22"/>
  <c r="G35" i="22"/>
  <c r="G54" i="22"/>
  <c r="G66" i="22"/>
  <c r="O19" i="21"/>
  <c r="M19" i="21"/>
  <c r="K19" i="21"/>
  <c r="I19" i="21"/>
  <c r="G19" i="21"/>
  <c r="E19" i="21"/>
  <c r="O18" i="21"/>
  <c r="M18" i="21"/>
  <c r="K18" i="21"/>
  <c r="I18" i="21"/>
  <c r="G18" i="21"/>
  <c r="E18" i="21"/>
  <c r="O17" i="21"/>
  <c r="M17" i="21"/>
  <c r="K17" i="21"/>
  <c r="I17" i="21"/>
  <c r="G17" i="21"/>
  <c r="E17" i="21"/>
  <c r="D186" i="17"/>
  <c r="D187" i="17"/>
  <c r="D188" i="17"/>
  <c r="D185" i="17"/>
  <c r="E186" i="17"/>
  <c r="E187" i="17"/>
  <c r="E188" i="17"/>
  <c r="E185" i="17"/>
  <c r="E189" i="17"/>
  <c r="E190" i="17"/>
  <c r="F186" i="17"/>
  <c r="F187" i="17"/>
  <c r="F188" i="17"/>
  <c r="F185" i="17"/>
  <c r="F189" i="17"/>
  <c r="F190" i="17"/>
  <c r="G186" i="17"/>
  <c r="G187" i="17"/>
  <c r="G188" i="17"/>
  <c r="G185" i="17"/>
  <c r="G189" i="17"/>
  <c r="G190" i="17"/>
  <c r="G176" i="17"/>
  <c r="G177" i="17"/>
  <c r="G179" i="17"/>
  <c r="G180" i="17"/>
  <c r="G194" i="17"/>
  <c r="H186" i="17"/>
  <c r="H187" i="17"/>
  <c r="H188" i="17"/>
  <c r="H185" i="17"/>
  <c r="H189" i="17"/>
  <c r="H190" i="17"/>
  <c r="H176" i="17"/>
  <c r="H177" i="17"/>
  <c r="H179" i="17"/>
  <c r="H180" i="17"/>
  <c r="H194" i="17"/>
  <c r="I186" i="17"/>
  <c r="I187" i="17"/>
  <c r="I188" i="17"/>
  <c r="I185" i="17"/>
  <c r="I189" i="17"/>
  <c r="I190" i="17"/>
  <c r="J186" i="17"/>
  <c r="J187" i="17"/>
  <c r="J188" i="17"/>
  <c r="J185" i="17"/>
  <c r="J189" i="17"/>
  <c r="J190" i="17"/>
  <c r="K186" i="17"/>
  <c r="K187" i="17"/>
  <c r="K188" i="17"/>
  <c r="K185" i="17"/>
  <c r="K189" i="17"/>
  <c r="K190" i="17"/>
  <c r="L186" i="17"/>
  <c r="L187" i="17"/>
  <c r="L188" i="17"/>
  <c r="L185" i="17"/>
  <c r="D189" i="17"/>
  <c r="L189" i="17"/>
  <c r="C189" i="17"/>
  <c r="C188" i="17"/>
  <c r="C187" i="17"/>
  <c r="C186" i="17"/>
  <c r="C179" i="17"/>
  <c r="D177" i="17"/>
  <c r="E177" i="17"/>
  <c r="E176" i="17"/>
  <c r="E179" i="17"/>
  <c r="E180" i="17"/>
  <c r="E194" i="17"/>
  <c r="F177" i="17"/>
  <c r="F176" i="17"/>
  <c r="F179" i="17"/>
  <c r="F180" i="17"/>
  <c r="I177" i="17"/>
  <c r="J177" i="17"/>
  <c r="K177" i="17"/>
  <c r="L177" i="17"/>
  <c r="C177" i="17"/>
  <c r="C176" i="17"/>
  <c r="C180" i="17"/>
  <c r="D176" i="17"/>
  <c r="D179" i="17"/>
  <c r="D180" i="17"/>
  <c r="I176" i="17"/>
  <c r="J176" i="17"/>
  <c r="K176" i="17"/>
  <c r="L176" i="17"/>
  <c r="L179" i="17"/>
  <c r="L180" i="17"/>
  <c r="C124" i="17"/>
  <c r="C127" i="17"/>
  <c r="C130" i="17"/>
  <c r="C133" i="17"/>
  <c r="C138" i="17"/>
  <c r="C123" i="17"/>
  <c r="C142" i="17"/>
  <c r="C141" i="17"/>
  <c r="C99" i="17"/>
  <c r="C102" i="17"/>
  <c r="C105" i="17"/>
  <c r="C108" i="17"/>
  <c r="C113" i="17"/>
  <c r="C98" i="17"/>
  <c r="C117" i="17"/>
  <c r="C116" i="17"/>
  <c r="C122" i="17"/>
  <c r="C90" i="17"/>
  <c r="C72" i="17"/>
  <c r="C75" i="17"/>
  <c r="C78" i="17"/>
  <c r="C81" i="17"/>
  <c r="C84" i="17"/>
  <c r="C87" i="17"/>
  <c r="C71" i="17"/>
  <c r="C95" i="17"/>
  <c r="C63" i="17"/>
  <c r="C45" i="17"/>
  <c r="C48" i="17"/>
  <c r="C51" i="17"/>
  <c r="C54" i="17"/>
  <c r="C57" i="17"/>
  <c r="C60" i="17"/>
  <c r="C185" i="17"/>
  <c r="C190" i="17"/>
  <c r="I179" i="17"/>
  <c r="J179" i="17"/>
  <c r="K179" i="17"/>
  <c r="D170" i="17"/>
  <c r="E170" i="17"/>
  <c r="F170" i="17"/>
  <c r="G170" i="17"/>
  <c r="H170" i="17"/>
  <c r="I170" i="17"/>
  <c r="I174" i="17"/>
  <c r="J170" i="17"/>
  <c r="J174" i="17"/>
  <c r="J63" i="17"/>
  <c r="J183" i="17"/>
  <c r="J193" i="17"/>
  <c r="K170" i="17"/>
  <c r="L170" i="17"/>
  <c r="H33" i="17"/>
  <c r="H39" i="17"/>
  <c r="H40" i="17"/>
  <c r="H8" i="17"/>
  <c r="H11" i="17"/>
  <c r="H14" i="17"/>
  <c r="H20" i="17"/>
  <c r="H23" i="17"/>
  <c r="H28" i="17"/>
  <c r="I33" i="17"/>
  <c r="I39" i="17"/>
  <c r="I40" i="17"/>
  <c r="I8" i="17"/>
  <c r="I11" i="17"/>
  <c r="I14" i="17"/>
  <c r="I18" i="17"/>
  <c r="I20" i="17"/>
  <c r="I23" i="17"/>
  <c r="J33" i="17"/>
  <c r="J39" i="17"/>
  <c r="J40" i="17"/>
  <c r="J8" i="17"/>
  <c r="J11" i="17"/>
  <c r="J14" i="17"/>
  <c r="J18" i="17"/>
  <c r="J20" i="17"/>
  <c r="J23" i="17"/>
  <c r="J28" i="17"/>
  <c r="J29" i="17"/>
  <c r="J41" i="17"/>
  <c r="K33" i="17"/>
  <c r="K39" i="17"/>
  <c r="K40" i="17"/>
  <c r="K8" i="17"/>
  <c r="K11" i="17"/>
  <c r="K14" i="17"/>
  <c r="K18" i="17"/>
  <c r="K20" i="17"/>
  <c r="K23" i="17"/>
  <c r="K28" i="17"/>
  <c r="K29" i="17"/>
  <c r="L33" i="17"/>
  <c r="L39" i="17"/>
  <c r="L40" i="17"/>
  <c r="L8" i="17"/>
  <c r="L11" i="17"/>
  <c r="L14" i="17"/>
  <c r="L18" i="17"/>
  <c r="L20" i="17"/>
  <c r="L23" i="17"/>
  <c r="L28" i="17"/>
  <c r="L29" i="17"/>
  <c r="I3" i="12"/>
  <c r="G3" i="12"/>
  <c r="I4" i="12"/>
  <c r="G4" i="12"/>
  <c r="E4" i="12"/>
  <c r="I5" i="12"/>
  <c r="G5" i="12"/>
  <c r="E5" i="12"/>
  <c r="C33" i="17"/>
  <c r="C39" i="17"/>
  <c r="C40" i="17"/>
  <c r="C8" i="17"/>
  <c r="C11" i="17"/>
  <c r="C14" i="17"/>
  <c r="C20" i="17"/>
  <c r="C23" i="17"/>
  <c r="C28" i="17"/>
  <c r="C158" i="17"/>
  <c r="D63" i="17"/>
  <c r="D45" i="17"/>
  <c r="D48" i="17"/>
  <c r="D51" i="17"/>
  <c r="D54" i="17"/>
  <c r="D57" i="17"/>
  <c r="D60" i="17"/>
  <c r="D44" i="17"/>
  <c r="D68" i="17"/>
  <c r="D99" i="17"/>
  <c r="D102" i="17"/>
  <c r="D105" i="17"/>
  <c r="D108" i="17"/>
  <c r="D113" i="17"/>
  <c r="D98" i="17"/>
  <c r="D117" i="17"/>
  <c r="D116" i="17"/>
  <c r="D122" i="17"/>
  <c r="D149" i="17"/>
  <c r="D90" i="17"/>
  <c r="D72" i="17"/>
  <c r="D75" i="17"/>
  <c r="D78" i="17"/>
  <c r="D81" i="17"/>
  <c r="D84" i="17"/>
  <c r="D87" i="17"/>
  <c r="D71" i="17"/>
  <c r="D95" i="17"/>
  <c r="D124" i="17"/>
  <c r="D127" i="17"/>
  <c r="D130" i="17"/>
  <c r="D133" i="17"/>
  <c r="D138" i="17"/>
  <c r="D123" i="17"/>
  <c r="D142" i="17"/>
  <c r="D141" i="17"/>
  <c r="D147" i="17"/>
  <c r="D158" i="17"/>
  <c r="E63" i="17"/>
  <c r="E183" i="17"/>
  <c r="E45" i="17"/>
  <c r="E48" i="17"/>
  <c r="E51" i="17"/>
  <c r="E54" i="17"/>
  <c r="E57" i="17"/>
  <c r="E60" i="17"/>
  <c r="E44" i="17"/>
  <c r="E99" i="17"/>
  <c r="E102" i="17"/>
  <c r="E105" i="17"/>
  <c r="E108" i="17"/>
  <c r="E113" i="17"/>
  <c r="E98" i="17"/>
  <c r="E117" i="17"/>
  <c r="E116" i="17"/>
  <c r="E122" i="17"/>
  <c r="E90" i="17"/>
  <c r="E72" i="17"/>
  <c r="E75" i="17"/>
  <c r="E78" i="17"/>
  <c r="E81" i="17"/>
  <c r="E84" i="17"/>
  <c r="E87" i="17"/>
  <c r="E71" i="17"/>
  <c r="E95" i="17"/>
  <c r="E124" i="17"/>
  <c r="E127" i="17"/>
  <c r="E130" i="17"/>
  <c r="E133" i="17"/>
  <c r="E138" i="17"/>
  <c r="E142" i="17"/>
  <c r="E141" i="17"/>
  <c r="E158" i="17"/>
  <c r="F63" i="17"/>
  <c r="F45" i="17"/>
  <c r="F48" i="17"/>
  <c r="F51" i="17"/>
  <c r="F54" i="17"/>
  <c r="F57" i="17"/>
  <c r="F60" i="17"/>
  <c r="F44" i="17"/>
  <c r="F68" i="17"/>
  <c r="F99" i="17"/>
  <c r="F102" i="17"/>
  <c r="F105" i="17"/>
  <c r="F108" i="17"/>
  <c r="F113" i="17"/>
  <c r="F98" i="17"/>
  <c r="F117" i="17"/>
  <c r="F116" i="17"/>
  <c r="F122" i="17"/>
  <c r="F149" i="17"/>
  <c r="F90" i="17"/>
  <c r="F72" i="17"/>
  <c r="F75" i="17"/>
  <c r="F78" i="17"/>
  <c r="F81" i="17"/>
  <c r="F84" i="17"/>
  <c r="F87" i="17"/>
  <c r="F124" i="17"/>
  <c r="F127" i="17"/>
  <c r="F130" i="17"/>
  <c r="F133" i="17"/>
  <c r="F138" i="17"/>
  <c r="F142" i="17"/>
  <c r="F141" i="17"/>
  <c r="F158" i="17"/>
  <c r="G63" i="17"/>
  <c r="G45" i="17"/>
  <c r="G48" i="17"/>
  <c r="G51" i="17"/>
  <c r="G54" i="17"/>
  <c r="G57" i="17"/>
  <c r="G60" i="17"/>
  <c r="G99" i="17"/>
  <c r="G102" i="17"/>
  <c r="G105" i="17"/>
  <c r="G108" i="17"/>
  <c r="G113" i="17"/>
  <c r="G98" i="17"/>
  <c r="G117" i="17"/>
  <c r="G116" i="17"/>
  <c r="G122" i="17"/>
  <c r="G90" i="17"/>
  <c r="G72" i="17"/>
  <c r="G75" i="17"/>
  <c r="G78" i="17"/>
  <c r="G81" i="17"/>
  <c r="G84" i="17"/>
  <c r="G87" i="17"/>
  <c r="G124" i="17"/>
  <c r="G127" i="17"/>
  <c r="G130" i="17"/>
  <c r="G133" i="17"/>
  <c r="G138" i="17"/>
  <c r="G123" i="17"/>
  <c r="G142" i="17"/>
  <c r="G141" i="17"/>
  <c r="G147" i="17"/>
  <c r="G158" i="17"/>
  <c r="H63" i="17"/>
  <c r="H45" i="17"/>
  <c r="H48" i="17"/>
  <c r="H51" i="17"/>
  <c r="H54" i="17"/>
  <c r="H57" i="17"/>
  <c r="H60" i="17"/>
  <c r="H99" i="17"/>
  <c r="H102" i="17"/>
  <c r="H105" i="17"/>
  <c r="H108" i="17"/>
  <c r="H113" i="17"/>
  <c r="H117" i="17"/>
  <c r="H116" i="17"/>
  <c r="H90" i="17"/>
  <c r="H72" i="17"/>
  <c r="H75" i="17"/>
  <c r="H78" i="17"/>
  <c r="H81" i="17"/>
  <c r="H84" i="17"/>
  <c r="H87" i="17"/>
  <c r="H124" i="17"/>
  <c r="H127" i="17"/>
  <c r="H130" i="17"/>
  <c r="H133" i="17"/>
  <c r="H138" i="17"/>
  <c r="H142" i="17"/>
  <c r="H141" i="17"/>
  <c r="H158" i="17"/>
  <c r="I63" i="17"/>
  <c r="I45" i="17"/>
  <c r="I48" i="17"/>
  <c r="I51" i="17"/>
  <c r="I54" i="17"/>
  <c r="I57" i="17"/>
  <c r="I60" i="17"/>
  <c r="I44" i="17"/>
  <c r="I68" i="17"/>
  <c r="I99" i="17"/>
  <c r="I102" i="17"/>
  <c r="I105" i="17"/>
  <c r="I108" i="17"/>
  <c r="I113" i="17"/>
  <c r="I117" i="17"/>
  <c r="I116" i="17"/>
  <c r="I90" i="17"/>
  <c r="I72" i="17"/>
  <c r="I75" i="17"/>
  <c r="I78" i="17"/>
  <c r="I81" i="17"/>
  <c r="I84" i="17"/>
  <c r="I87" i="17"/>
  <c r="I71" i="17"/>
  <c r="I95" i="17"/>
  <c r="I124" i="17"/>
  <c r="I127" i="17"/>
  <c r="I130" i="17"/>
  <c r="I133" i="17"/>
  <c r="I138" i="17"/>
  <c r="I142" i="17"/>
  <c r="I141" i="17"/>
  <c r="I158" i="17"/>
  <c r="J45" i="17"/>
  <c r="J48" i="17"/>
  <c r="J51" i="17"/>
  <c r="J54" i="17"/>
  <c r="J57" i="17"/>
  <c r="J60" i="17"/>
  <c r="J99" i="17"/>
  <c r="J102" i="17"/>
  <c r="J105" i="17"/>
  <c r="J108" i="17"/>
  <c r="J113" i="17"/>
  <c r="J117" i="17"/>
  <c r="J116" i="17"/>
  <c r="J90" i="17"/>
  <c r="J72" i="17"/>
  <c r="J75" i="17"/>
  <c r="J78" i="17"/>
  <c r="J81" i="17"/>
  <c r="J84" i="17"/>
  <c r="J87" i="17"/>
  <c r="J71" i="17"/>
  <c r="J95" i="17"/>
  <c r="J124" i="17"/>
  <c r="J127" i="17"/>
  <c r="J130" i="17"/>
  <c r="J133" i="17"/>
  <c r="J138" i="17"/>
  <c r="J123" i="17"/>
  <c r="J142" i="17"/>
  <c r="J148" i="17"/>
  <c r="J158" i="17"/>
  <c r="K63" i="17"/>
  <c r="K45" i="17"/>
  <c r="K48" i="17"/>
  <c r="K51" i="17"/>
  <c r="K54" i="17"/>
  <c r="K57" i="17"/>
  <c r="K60" i="17"/>
  <c r="K99" i="17"/>
  <c r="K102" i="17"/>
  <c r="K105" i="17"/>
  <c r="K108" i="17"/>
  <c r="K113" i="17"/>
  <c r="K117" i="17"/>
  <c r="K116" i="17"/>
  <c r="K90" i="17"/>
  <c r="K72" i="17"/>
  <c r="K75" i="17"/>
  <c r="K78" i="17"/>
  <c r="K81" i="17"/>
  <c r="K84" i="17"/>
  <c r="K87" i="17"/>
  <c r="K71" i="17"/>
  <c r="K95" i="17"/>
  <c r="K124" i="17"/>
  <c r="K127" i="17"/>
  <c r="K130" i="17"/>
  <c r="K133" i="17"/>
  <c r="K138" i="17"/>
  <c r="K123" i="17"/>
  <c r="K142" i="17"/>
  <c r="K158" i="17"/>
  <c r="L63" i="17"/>
  <c r="L183" i="17"/>
  <c r="L45" i="17"/>
  <c r="L48" i="17"/>
  <c r="L51" i="17"/>
  <c r="L54" i="17"/>
  <c r="L57" i="17"/>
  <c r="L60" i="17"/>
  <c r="L44" i="17"/>
  <c r="L99" i="17"/>
  <c r="L102" i="17"/>
  <c r="L105" i="17"/>
  <c r="L108" i="17"/>
  <c r="L113" i="17"/>
  <c r="L98" i="17"/>
  <c r="L117" i="17"/>
  <c r="L116" i="17"/>
  <c r="L122" i="17"/>
  <c r="L90" i="17"/>
  <c r="L72" i="17"/>
  <c r="L75" i="17"/>
  <c r="L78" i="17"/>
  <c r="L81" i="17"/>
  <c r="L84" i="17"/>
  <c r="L87" i="17"/>
  <c r="L71" i="17"/>
  <c r="L95" i="17"/>
  <c r="L124" i="17"/>
  <c r="L127" i="17"/>
  <c r="L130" i="17"/>
  <c r="L133" i="17"/>
  <c r="L138" i="17"/>
  <c r="L123" i="17"/>
  <c r="L142" i="17"/>
  <c r="L141" i="17"/>
  <c r="L147" i="17"/>
  <c r="L158" i="17"/>
  <c r="D33" i="17"/>
  <c r="D39" i="17"/>
  <c r="D40" i="17"/>
  <c r="D8" i="17"/>
  <c r="D11" i="17"/>
  <c r="D14" i="17"/>
  <c r="D18" i="17"/>
  <c r="D20" i="17"/>
  <c r="D23" i="17"/>
  <c r="D28" i="17"/>
  <c r="D29" i="17"/>
  <c r="E33" i="17"/>
  <c r="E39" i="17"/>
  <c r="E40" i="17"/>
  <c r="E8" i="17"/>
  <c r="E11" i="17"/>
  <c r="E14" i="17"/>
  <c r="E18" i="17"/>
  <c r="E20" i="17"/>
  <c r="E23" i="17"/>
  <c r="E28" i="17"/>
  <c r="E29" i="17"/>
  <c r="E41" i="17"/>
  <c r="F33" i="17"/>
  <c r="F39" i="17"/>
  <c r="F40" i="17"/>
  <c r="F8" i="17"/>
  <c r="F11" i="17"/>
  <c r="F14" i="17"/>
  <c r="F18" i="17"/>
  <c r="F20" i="17"/>
  <c r="F23" i="17"/>
  <c r="F28" i="17"/>
  <c r="F29" i="17"/>
  <c r="F41" i="17"/>
  <c r="G33" i="17"/>
  <c r="G39" i="17"/>
  <c r="G8" i="17"/>
  <c r="G11" i="17"/>
  <c r="G14" i="17"/>
  <c r="G18" i="17"/>
  <c r="G20" i="17"/>
  <c r="G23" i="17"/>
  <c r="G28" i="17"/>
  <c r="L148" i="17"/>
  <c r="G148" i="17"/>
  <c r="F148" i="17"/>
  <c r="E148" i="17"/>
  <c r="D148" i="17"/>
  <c r="D160" i="13"/>
  <c r="G12" i="18"/>
  <c r="G14" i="18"/>
  <c r="O15" i="18"/>
  <c r="N15" i="18"/>
  <c r="M15" i="18"/>
  <c r="L15" i="18"/>
  <c r="K15" i="18"/>
  <c r="J15" i="18"/>
  <c r="I15" i="18"/>
  <c r="J60" i="10"/>
  <c r="H183" i="17"/>
  <c r="H174" i="17"/>
  <c r="H193" i="17"/>
  <c r="I183" i="17"/>
  <c r="K183" i="17"/>
  <c r="H181" i="17"/>
  <c r="I180" i="17"/>
  <c r="J180" i="17"/>
  <c r="J194" i="17"/>
  <c r="J181" i="17"/>
  <c r="K174" i="17"/>
  <c r="K193" i="17"/>
  <c r="L174" i="17"/>
  <c r="G174" i="17"/>
  <c r="G183" i="17"/>
  <c r="G193" i="17"/>
  <c r="G195" i="17"/>
  <c r="G199" i="17"/>
  <c r="F174" i="17"/>
  <c r="F181" i="17"/>
  <c r="F183" i="17"/>
  <c r="F191" i="17"/>
  <c r="E174" i="17"/>
  <c r="D174" i="17"/>
  <c r="D183" i="17"/>
  <c r="D193" i="17"/>
  <c r="C174" i="17"/>
  <c r="C183" i="17"/>
  <c r="C193" i="17"/>
  <c r="G181" i="17"/>
  <c r="G191" i="17"/>
  <c r="G192" i="17"/>
  <c r="K72" i="10"/>
  <c r="K70" i="10"/>
  <c r="K71" i="10"/>
  <c r="K68" i="10"/>
  <c r="Q70" i="10"/>
  <c r="R70" i="10"/>
  <c r="R67" i="10"/>
  <c r="R64" i="10"/>
  <c r="R63" i="10"/>
  <c r="R59" i="10"/>
  <c r="R58" i="10"/>
  <c r="R54" i="10"/>
  <c r="R51" i="10"/>
  <c r="R48" i="10"/>
  <c r="R46" i="10"/>
  <c r="R44" i="10"/>
  <c r="R42" i="10"/>
  <c r="K34" i="10"/>
  <c r="K62" i="10"/>
  <c r="K38" i="10"/>
  <c r="K45" i="10"/>
  <c r="K46" i="10"/>
  <c r="K47" i="10"/>
  <c r="K48" i="10"/>
  <c r="K49" i="10"/>
  <c r="K50" i="10"/>
  <c r="K51" i="10"/>
  <c r="K52" i="10"/>
  <c r="K53" i="10"/>
  <c r="K54" i="10"/>
  <c r="K56" i="10"/>
  <c r="K57" i="10"/>
  <c r="K58" i="10"/>
  <c r="K59" i="10"/>
  <c r="K60" i="10"/>
  <c r="K63" i="10"/>
  <c r="K64" i="10"/>
  <c r="K65" i="10"/>
  <c r="K66" i="10"/>
  <c r="K67" i="10"/>
  <c r="K40" i="10"/>
  <c r="K41" i="10"/>
  <c r="K42" i="10"/>
  <c r="K43" i="10"/>
  <c r="K44" i="10"/>
  <c r="K39" i="10"/>
  <c r="K37" i="10"/>
  <c r="K33" i="10"/>
  <c r="K32" i="10"/>
  <c r="K31" i="10"/>
  <c r="C209" i="13"/>
  <c r="C214" i="13"/>
  <c r="D178" i="13"/>
  <c r="D181" i="13"/>
  <c r="D184" i="13"/>
  <c r="D187" i="13"/>
  <c r="D194" i="13"/>
  <c r="C160" i="13"/>
  <c r="C171" i="13"/>
  <c r="C178" i="13"/>
  <c r="C181" i="13"/>
  <c r="C184" i="13"/>
  <c r="C187" i="13"/>
  <c r="C194" i="13"/>
  <c r="C207" i="13"/>
  <c r="D9" i="1"/>
  <c r="D12" i="1"/>
  <c r="D23" i="1"/>
  <c r="D32" i="1"/>
  <c r="D28" i="1"/>
  <c r="D41" i="1"/>
  <c r="D44" i="1"/>
  <c r="D47" i="1"/>
  <c r="D59" i="1"/>
  <c r="D67" i="1"/>
  <c r="C12" i="1"/>
  <c r="C23" i="1"/>
  <c r="C32" i="1"/>
  <c r="C28" i="1"/>
  <c r="C41" i="1"/>
  <c r="C44" i="1"/>
  <c r="F40" i="4"/>
  <c r="D17" i="13"/>
  <c r="D29" i="13"/>
  <c r="D38" i="13"/>
  <c r="D62" i="13"/>
  <c r="D57" i="13"/>
  <c r="D49" i="13"/>
  <c r="D81" i="13"/>
  <c r="D96" i="13"/>
  <c r="D102" i="13"/>
  <c r="D125" i="13"/>
  <c r="D135" i="13"/>
  <c r="C17" i="13"/>
  <c r="C29" i="13"/>
  <c r="C38" i="13"/>
  <c r="C62" i="13"/>
  <c r="C57" i="13"/>
  <c r="C49" i="13"/>
  <c r="C81" i="13"/>
  <c r="C96" i="13"/>
  <c r="C102" i="13"/>
  <c r="C125" i="13"/>
  <c r="C135" i="13"/>
  <c r="B4" i="13"/>
  <c r="D25" i="6"/>
  <c r="D32" i="6"/>
  <c r="D15" i="6"/>
  <c r="D60" i="6"/>
  <c r="G12" i="8"/>
  <c r="D46" i="6"/>
  <c r="D72" i="6"/>
  <c r="C25" i="6"/>
  <c r="C32" i="6"/>
  <c r="C15" i="6"/>
  <c r="C60" i="6"/>
  <c r="F12" i="8"/>
  <c r="C46" i="6"/>
  <c r="D157" i="1"/>
  <c r="D146" i="1"/>
  <c r="D133" i="1"/>
  <c r="D117" i="1"/>
  <c r="D107" i="1"/>
  <c r="C117" i="1"/>
  <c r="C107" i="1"/>
  <c r="C168" i="1"/>
  <c r="D84" i="1"/>
  <c r="D131" i="1"/>
  <c r="D130" i="1"/>
  <c r="C131" i="1"/>
  <c r="F43" i="4"/>
  <c r="G42" i="4"/>
  <c r="F42" i="4"/>
  <c r="G41" i="4"/>
  <c r="F41" i="4"/>
  <c r="G40" i="4"/>
  <c r="G43" i="4"/>
  <c r="G38" i="4"/>
  <c r="F38" i="4"/>
  <c r="G37" i="4"/>
  <c r="F37" i="4"/>
  <c r="D209" i="13"/>
  <c r="D214" i="13"/>
  <c r="D207" i="13"/>
  <c r="D111" i="13"/>
  <c r="C111" i="13"/>
  <c r="D108" i="13"/>
  <c r="C108" i="13"/>
  <c r="D105" i="13"/>
  <c r="C105" i="13"/>
  <c r="C115" i="13"/>
  <c r="D68" i="13"/>
  <c r="C68" i="13"/>
  <c r="G18" i="8"/>
  <c r="F18" i="8"/>
  <c r="G17" i="8"/>
  <c r="F17" i="8"/>
  <c r="G16" i="8"/>
  <c r="F16" i="8"/>
  <c r="G10" i="8"/>
  <c r="F10" i="8"/>
  <c r="G9" i="8"/>
  <c r="F9" i="8"/>
  <c r="G8" i="8"/>
  <c r="F8" i="8"/>
  <c r="D108" i="6"/>
  <c r="C108" i="6"/>
  <c r="D100" i="6"/>
  <c r="C100" i="6"/>
  <c r="D91" i="6"/>
  <c r="C91" i="6"/>
  <c r="D83" i="6"/>
  <c r="C83" i="6"/>
  <c r="G13" i="8"/>
  <c r="R86" i="10"/>
  <c r="J93" i="10"/>
  <c r="J159" i="17"/>
  <c r="L181" i="17"/>
  <c r="E191" i="17"/>
  <c r="E193" i="17"/>
  <c r="E195" i="17"/>
  <c r="E199" i="17"/>
  <c r="E159" i="17"/>
  <c r="I96" i="17"/>
  <c r="I194" i="17"/>
  <c r="I191" i="17"/>
  <c r="H123" i="17"/>
  <c r="H147" i="17"/>
  <c r="H148" i="17"/>
  <c r="H44" i="17"/>
  <c r="H68" i="17"/>
  <c r="C44" i="17"/>
  <c r="C68" i="17"/>
  <c r="C149" i="17"/>
  <c r="Q52" i="10"/>
  <c r="I28" i="17"/>
  <c r="C18" i="17"/>
  <c r="C29" i="17"/>
  <c r="C41" i="17"/>
  <c r="I193" i="17"/>
  <c r="I195" i="17"/>
  <c r="I199" i="17"/>
  <c r="I181" i="17"/>
  <c r="I192" i="17"/>
  <c r="C96" i="17"/>
  <c r="C181" i="17"/>
  <c r="C194" i="17"/>
  <c r="C195" i="17"/>
  <c r="C199" i="17"/>
  <c r="L190" i="17"/>
  <c r="L194" i="17"/>
  <c r="H51" i="19"/>
  <c r="P94" i="10"/>
  <c r="R91" i="10"/>
  <c r="R20" i="10"/>
  <c r="Q93" i="10"/>
  <c r="R78" i="10"/>
  <c r="K44" i="17"/>
  <c r="K68" i="17"/>
  <c r="K98" i="17"/>
  <c r="K122" i="17"/>
  <c r="K149" i="17"/>
  <c r="H45" i="19"/>
  <c r="D41" i="17"/>
  <c r="J98" i="17"/>
  <c r="J122" i="17"/>
  <c r="E123" i="17"/>
  <c r="E147" i="17"/>
  <c r="E68" i="17"/>
  <c r="E149" i="17"/>
  <c r="J195" i="17"/>
  <c r="J199" i="17"/>
  <c r="H191" i="17"/>
  <c r="H192" i="17"/>
  <c r="C191" i="17"/>
  <c r="L68" i="17"/>
  <c r="L149" i="17"/>
  <c r="L150" i="17"/>
  <c r="L151" i="17"/>
  <c r="L160" i="17"/>
  <c r="J141" i="17"/>
  <c r="G44" i="17"/>
  <c r="G68" i="17"/>
  <c r="G149" i="17"/>
  <c r="L94" i="10"/>
  <c r="R34" i="10"/>
  <c r="J147" i="17"/>
  <c r="J150" i="17"/>
  <c r="J44" i="17"/>
  <c r="J68" i="17"/>
  <c r="J149" i="17"/>
  <c r="F71" i="17"/>
  <c r="F95" i="17"/>
  <c r="N94" i="10"/>
  <c r="G94" i="10"/>
  <c r="J54" i="19"/>
  <c r="L191" i="17"/>
  <c r="L193" i="17"/>
  <c r="C147" i="17"/>
  <c r="C148" i="17"/>
  <c r="D181" i="17"/>
  <c r="G29" i="17"/>
  <c r="K141" i="17"/>
  <c r="K147" i="17"/>
  <c r="K150" i="17"/>
  <c r="K148" i="17"/>
  <c r="I98" i="17"/>
  <c r="I122" i="17"/>
  <c r="I149" i="17"/>
  <c r="H98" i="17"/>
  <c r="H122" i="17"/>
  <c r="G71" i="17"/>
  <c r="G95" i="17"/>
  <c r="L41" i="17"/>
  <c r="I29" i="17"/>
  <c r="H18" i="17"/>
  <c r="H29" i="17"/>
  <c r="H15" i="19"/>
  <c r="D49" i="19"/>
  <c r="L49" i="19"/>
  <c r="D48" i="19"/>
  <c r="L48" i="19"/>
  <c r="R81" i="10"/>
  <c r="Q15" i="10"/>
  <c r="R15" i="10"/>
  <c r="R45" i="10"/>
  <c r="R39" i="10"/>
  <c r="R38" i="10"/>
  <c r="J191" i="17"/>
  <c r="J192" i="17"/>
  <c r="F192" i="17"/>
  <c r="F194" i="17"/>
  <c r="K180" i="17"/>
  <c r="E181" i="17"/>
  <c r="E96" i="17"/>
  <c r="E150" i="17"/>
  <c r="K41" i="17"/>
  <c r="D94" i="10"/>
  <c r="M94" i="10"/>
  <c r="F159" i="17"/>
  <c r="H195" i="17"/>
  <c r="H199" i="17"/>
  <c r="D96" i="17"/>
  <c r="D150" i="17"/>
  <c r="D151" i="17"/>
  <c r="D160" i="17"/>
  <c r="R32" i="10"/>
  <c r="R50" i="10"/>
  <c r="I123" i="17"/>
  <c r="I147" i="17"/>
  <c r="I150" i="17"/>
  <c r="I148" i="17"/>
  <c r="F123" i="17"/>
  <c r="F147" i="17"/>
  <c r="K191" i="17"/>
  <c r="F193" i="17"/>
  <c r="F195" i="17"/>
  <c r="F199" i="17"/>
  <c r="G40" i="17"/>
  <c r="G41" i="17"/>
  <c r="H71" i="17"/>
  <c r="H95" i="17"/>
  <c r="I41" i="17"/>
  <c r="H41" i="17"/>
  <c r="D190" i="17"/>
  <c r="D191" i="17"/>
  <c r="Q28" i="10"/>
  <c r="Q62" i="10"/>
  <c r="Q68" i="10"/>
  <c r="R66" i="10"/>
  <c r="C68" i="10"/>
  <c r="D46" i="19"/>
  <c r="L46" i="19"/>
  <c r="D38" i="19"/>
  <c r="L38" i="19"/>
  <c r="D30" i="19"/>
  <c r="L30" i="19"/>
  <c r="D21" i="19"/>
  <c r="L21" i="19"/>
  <c r="D13" i="19"/>
  <c r="L13" i="19"/>
  <c r="C47" i="1"/>
  <c r="K66" i="22"/>
  <c r="L8" i="22"/>
  <c r="H21" i="19"/>
  <c r="D45" i="19"/>
  <c r="L45" i="19"/>
  <c r="D37" i="19"/>
  <c r="L37" i="19"/>
  <c r="D29" i="19"/>
  <c r="L29" i="19"/>
  <c r="D20" i="19"/>
  <c r="L20" i="19"/>
  <c r="D44" i="19"/>
  <c r="L44" i="19"/>
  <c r="D36" i="19"/>
  <c r="L36" i="19"/>
  <c r="D28" i="19"/>
  <c r="L28" i="19"/>
  <c r="D19" i="19"/>
  <c r="L19" i="19"/>
  <c r="R6" i="10"/>
  <c r="D164" i="1"/>
  <c r="L22" i="22"/>
  <c r="G148" i="10"/>
  <c r="G14" i="8"/>
  <c r="H46" i="19"/>
  <c r="H23" i="19"/>
  <c r="I25" i="10"/>
  <c r="R25" i="10"/>
  <c r="R40" i="10"/>
  <c r="F94" i="10"/>
  <c r="C66" i="22"/>
  <c r="G54" i="19"/>
  <c r="E54" i="19"/>
  <c r="D109" i="10"/>
  <c r="L55" i="22"/>
  <c r="G51" i="22"/>
  <c r="G62" i="22"/>
  <c r="G72" i="22"/>
  <c r="L44" i="22"/>
  <c r="K36" i="22"/>
  <c r="K35" i="22"/>
  <c r="L37" i="22"/>
  <c r="K72" i="22"/>
  <c r="C72" i="22"/>
  <c r="H72" i="22"/>
  <c r="M60" i="22"/>
  <c r="L9" i="22"/>
  <c r="G49" i="22"/>
  <c r="L59" i="22"/>
  <c r="L10" i="22"/>
  <c r="H66" i="22"/>
  <c r="C32" i="22"/>
  <c r="L45" i="22"/>
  <c r="K70" i="22"/>
  <c r="L31" i="22"/>
  <c r="I62" i="22"/>
  <c r="L23" i="22"/>
  <c r="L61" i="22"/>
  <c r="J62" i="22"/>
  <c r="L38" i="22"/>
  <c r="L29" i="22"/>
  <c r="L14" i="22"/>
  <c r="L15" i="22"/>
  <c r="D36" i="22"/>
  <c r="D35" i="22"/>
  <c r="L34" i="22"/>
  <c r="L33" i="22"/>
  <c r="I88" i="10"/>
  <c r="L53" i="22"/>
  <c r="L64" i="22"/>
  <c r="L65" i="22"/>
  <c r="L66" i="22"/>
  <c r="L20" i="22"/>
  <c r="L17" i="22"/>
  <c r="L58" i="22"/>
  <c r="D32" i="22"/>
  <c r="I41" i="22"/>
  <c r="L56" i="22"/>
  <c r="L40" i="22"/>
  <c r="K32" i="22"/>
  <c r="L21" i="22"/>
  <c r="C17" i="22"/>
  <c r="K17" i="22"/>
  <c r="L39" i="22"/>
  <c r="D66" i="22"/>
  <c r="L43" i="22"/>
  <c r="H35" i="22"/>
  <c r="J41" i="22"/>
  <c r="D12" i="22"/>
  <c r="L60" i="22"/>
  <c r="H47" i="22"/>
  <c r="H49" i="22"/>
  <c r="D54" i="22"/>
  <c r="K24" i="22"/>
  <c r="D70" i="22"/>
  <c r="L30" i="22"/>
  <c r="C36" i="22"/>
  <c r="C35" i="22"/>
  <c r="C54" i="22"/>
  <c r="K127" i="22"/>
  <c r="L46" i="22"/>
  <c r="H24" i="22"/>
  <c r="H32" i="22"/>
  <c r="L69" i="22"/>
  <c r="D17" i="22"/>
  <c r="K54" i="22"/>
  <c r="C49" i="22"/>
  <c r="L27" i="22"/>
  <c r="L28" i="22"/>
  <c r="D24" i="22"/>
  <c r="G41" i="22"/>
  <c r="L68" i="22"/>
  <c r="H34" i="19"/>
  <c r="H41" i="19"/>
  <c r="L22" i="19"/>
  <c r="H44" i="19"/>
  <c r="H33" i="19"/>
  <c r="H26" i="19"/>
  <c r="H19" i="19"/>
  <c r="H17" i="19"/>
  <c r="H18" i="19"/>
  <c r="H20" i="19"/>
  <c r="H22" i="19"/>
  <c r="H25" i="19"/>
  <c r="H27" i="19"/>
  <c r="H28" i="19"/>
  <c r="H30" i="19"/>
  <c r="H31" i="19"/>
  <c r="H35" i="19"/>
  <c r="H36" i="19"/>
  <c r="H39" i="19"/>
  <c r="H42" i="19"/>
  <c r="H43" i="19"/>
  <c r="H53" i="19"/>
  <c r="D41" i="19"/>
  <c r="L41" i="19"/>
  <c r="D33" i="19"/>
  <c r="L33" i="19"/>
  <c r="D25" i="19"/>
  <c r="L25" i="19"/>
  <c r="D16" i="19"/>
  <c r="L16" i="19"/>
  <c r="L39" i="19"/>
  <c r="L14" i="19"/>
  <c r="K53" i="19"/>
  <c r="J53" i="19"/>
  <c r="D24" i="19"/>
  <c r="L24" i="19"/>
  <c r="D40" i="19"/>
  <c r="L40" i="19"/>
  <c r="D32" i="19"/>
  <c r="L32" i="19"/>
  <c r="D23" i="19"/>
  <c r="L23" i="19"/>
  <c r="E53" i="19"/>
  <c r="L31" i="19"/>
  <c r="F53" i="19"/>
  <c r="G53" i="19"/>
  <c r="G55" i="19"/>
  <c r="K12" i="22"/>
  <c r="H12" i="22"/>
  <c r="C127" i="22"/>
  <c r="L11" i="22"/>
  <c r="G80" i="23"/>
  <c r="H80" i="23"/>
  <c r="I80" i="23"/>
  <c r="G98" i="23"/>
  <c r="H98" i="23"/>
  <c r="I98" i="23"/>
  <c r="G79" i="23"/>
  <c r="H79" i="23"/>
  <c r="I79" i="23"/>
  <c r="G102" i="23"/>
  <c r="H102" i="23"/>
  <c r="I102" i="23"/>
  <c r="E105" i="23"/>
  <c r="E85" i="23"/>
  <c r="G100" i="23"/>
  <c r="H100" i="23"/>
  <c r="I100" i="23"/>
  <c r="F32" i="23"/>
  <c r="G94" i="23"/>
  <c r="H94" i="23"/>
  <c r="I94" i="23"/>
  <c r="F17" i="23"/>
  <c r="L52" i="22"/>
  <c r="L51" i="22"/>
  <c r="H51" i="22"/>
  <c r="F41" i="22"/>
  <c r="F71" i="22"/>
  <c r="K51" i="22"/>
  <c r="G127" i="22"/>
  <c r="L57" i="22"/>
  <c r="C24" i="22"/>
  <c r="C51" i="22"/>
  <c r="C12" i="22"/>
  <c r="K49" i="22"/>
  <c r="H127" i="22"/>
  <c r="D51" i="22"/>
  <c r="H54" i="22"/>
  <c r="D93" i="6"/>
  <c r="C102" i="6"/>
  <c r="C110" i="6"/>
  <c r="C114" i="6"/>
  <c r="F15" i="8"/>
  <c r="F19" i="8"/>
  <c r="F23" i="8"/>
  <c r="D102" i="6"/>
  <c r="D110" i="6"/>
  <c r="D114" i="6"/>
  <c r="G15" i="8"/>
  <c r="G19" i="8"/>
  <c r="G23" i="8"/>
  <c r="C93" i="6"/>
  <c r="F11" i="8"/>
  <c r="G11" i="8"/>
  <c r="G21" i="8"/>
  <c r="D62" i="6"/>
  <c r="C62" i="6"/>
  <c r="F13" i="8"/>
  <c r="F14" i="8"/>
  <c r="D36" i="6"/>
  <c r="D38" i="6"/>
  <c r="C36" i="6"/>
  <c r="C38" i="6"/>
  <c r="D168" i="1"/>
  <c r="D165" i="1"/>
  <c r="D123" i="1"/>
  <c r="D71" i="1"/>
  <c r="D78" i="1"/>
  <c r="D16" i="1"/>
  <c r="D80" i="1"/>
  <c r="G12" i="4"/>
  <c r="G13" i="4"/>
  <c r="G39" i="4"/>
  <c r="G44" i="4"/>
  <c r="G48" i="4"/>
  <c r="F39" i="4"/>
  <c r="F44" i="4"/>
  <c r="F48" i="4"/>
  <c r="D122" i="1"/>
  <c r="C122" i="1"/>
  <c r="D167" i="1"/>
  <c r="C167" i="1"/>
  <c r="C123" i="1"/>
  <c r="F36" i="4"/>
  <c r="G36" i="4"/>
  <c r="C16" i="1"/>
  <c r="C80" i="1"/>
  <c r="D197" i="13"/>
  <c r="D221" i="13"/>
  <c r="D171" i="13"/>
  <c r="D220" i="13"/>
  <c r="C149" i="13"/>
  <c r="C154" i="13"/>
  <c r="D149" i="13"/>
  <c r="D154" i="13"/>
  <c r="D115" i="13"/>
  <c r="G35" i="14"/>
  <c r="F42" i="14"/>
  <c r="G42" i="14"/>
  <c r="G37" i="14"/>
  <c r="G41" i="14"/>
  <c r="G39" i="14"/>
  <c r="F41" i="14"/>
  <c r="F36" i="14"/>
  <c r="F40" i="14"/>
  <c r="F39" i="14"/>
  <c r="F37" i="14"/>
  <c r="G40" i="14"/>
  <c r="G36" i="14"/>
  <c r="C218" i="13"/>
  <c r="D217" i="13"/>
  <c r="D218" i="13"/>
  <c r="C217" i="13"/>
  <c r="C197" i="13"/>
  <c r="C221" i="13"/>
  <c r="C220" i="13"/>
  <c r="K13" i="18"/>
  <c r="L13" i="18"/>
  <c r="J13" i="18"/>
  <c r="I13" i="18"/>
  <c r="O13" i="18"/>
  <c r="G15" i="18"/>
  <c r="N13" i="18"/>
  <c r="M13" i="18"/>
  <c r="C66" i="13"/>
  <c r="C83" i="13"/>
  <c r="D66" i="13"/>
  <c r="D83" i="13"/>
  <c r="D40" i="13"/>
  <c r="C40" i="13"/>
  <c r="I53" i="19"/>
  <c r="D15" i="19"/>
  <c r="L15" i="19"/>
  <c r="H94" i="10"/>
  <c r="K54" i="19"/>
  <c r="J151" i="17"/>
  <c r="H149" i="17"/>
  <c r="H159" i="17"/>
  <c r="I151" i="17"/>
  <c r="I160" i="17"/>
  <c r="C159" i="17"/>
  <c r="I54" i="19"/>
  <c r="I55" i="19"/>
  <c r="L53" i="19"/>
  <c r="J55" i="19"/>
  <c r="I159" i="17"/>
  <c r="I162" i="17"/>
  <c r="I152" i="17"/>
  <c r="E151" i="17"/>
  <c r="H96" i="17"/>
  <c r="H150" i="17"/>
  <c r="C64" i="6"/>
  <c r="K55" i="19"/>
  <c r="G71" i="22"/>
  <c r="K194" i="17"/>
  <c r="K195" i="17"/>
  <c r="K199" i="17"/>
  <c r="K181" i="17"/>
  <c r="K192" i="17"/>
  <c r="C150" i="17"/>
  <c r="C151" i="17"/>
  <c r="F35" i="14"/>
  <c r="E192" i="17"/>
  <c r="D194" i="17"/>
  <c r="D195" i="17"/>
  <c r="D199" i="17"/>
  <c r="D64" i="6"/>
  <c r="I71" i="22"/>
  <c r="L36" i="22"/>
  <c r="L35" i="22"/>
  <c r="G159" i="17"/>
  <c r="D192" i="17"/>
  <c r="L96" i="17"/>
  <c r="D152" i="17"/>
  <c r="D159" i="17"/>
  <c r="D162" i="17"/>
  <c r="C192" i="17"/>
  <c r="R53" i="10"/>
  <c r="K96" i="17"/>
  <c r="C94" i="10"/>
  <c r="C73" i="10"/>
  <c r="L192" i="17"/>
  <c r="F46" i="4"/>
  <c r="R57" i="10"/>
  <c r="H54" i="19"/>
  <c r="H55" i="19"/>
  <c r="L159" i="17"/>
  <c r="L162" i="17"/>
  <c r="L152" i="17"/>
  <c r="I28" i="10"/>
  <c r="I29" i="10"/>
  <c r="R52" i="10"/>
  <c r="E94" i="10"/>
  <c r="D54" i="19"/>
  <c r="D131" i="10"/>
  <c r="Q29" i="10"/>
  <c r="K159" i="17"/>
  <c r="K151" i="17"/>
  <c r="K152" i="17"/>
  <c r="G96" i="17"/>
  <c r="G150" i="17"/>
  <c r="G151" i="17"/>
  <c r="L195" i="17"/>
  <c r="L199" i="17"/>
  <c r="F96" i="17"/>
  <c r="F150" i="17"/>
  <c r="F151" i="17"/>
  <c r="J96" i="17"/>
  <c r="K160" i="17"/>
  <c r="J71" i="22"/>
  <c r="C62" i="22"/>
  <c r="D72" i="22"/>
  <c r="L32" i="22"/>
  <c r="K41" i="22"/>
  <c r="L72" i="22"/>
  <c r="D62" i="22"/>
  <c r="D49" i="22"/>
  <c r="D41" i="22"/>
  <c r="H41" i="22"/>
  <c r="L24" i="22"/>
  <c r="K131" i="22"/>
  <c r="I93" i="10"/>
  <c r="R88" i="10"/>
  <c r="H62" i="22"/>
  <c r="C41" i="22"/>
  <c r="L54" i="22"/>
  <c r="L62" i="22"/>
  <c r="L47" i="22"/>
  <c r="L49" i="22"/>
  <c r="L127" i="22"/>
  <c r="D127" i="22"/>
  <c r="L70" i="22"/>
  <c r="K62" i="22"/>
  <c r="H131" i="22"/>
  <c r="E55" i="19"/>
  <c r="L12" i="22"/>
  <c r="I85" i="23"/>
  <c r="B86" i="23"/>
  <c r="I105" i="23"/>
  <c r="B106" i="23"/>
  <c r="E72" i="22"/>
  <c r="F21" i="8"/>
  <c r="B25" i="8"/>
  <c r="C171" i="1"/>
  <c r="C170" i="1"/>
  <c r="G46" i="4"/>
  <c r="D34" i="1"/>
  <c r="D170" i="1"/>
  <c r="D171" i="1"/>
  <c r="G18" i="4"/>
  <c r="G19" i="4"/>
  <c r="G20" i="4"/>
  <c r="C15" i="4"/>
  <c r="C50" i="4"/>
  <c r="C34" i="1"/>
  <c r="D200" i="13"/>
  <c r="D201" i="13"/>
  <c r="G20" i="14"/>
  <c r="G38" i="14"/>
  <c r="G45" i="14"/>
  <c r="F43" i="14"/>
  <c r="F47" i="14"/>
  <c r="C13" i="14"/>
  <c r="G17" i="14"/>
  <c r="G21" i="14"/>
  <c r="G19" i="14"/>
  <c r="G43" i="14"/>
  <c r="G47" i="14"/>
  <c r="F38" i="14"/>
  <c r="D223" i="13"/>
  <c r="C200" i="13"/>
  <c r="C201" i="13"/>
  <c r="D224" i="13"/>
  <c r="N16" i="18"/>
  <c r="J16" i="18"/>
  <c r="O16" i="18"/>
  <c r="M16" i="18"/>
  <c r="I16" i="18"/>
  <c r="K16" i="18"/>
  <c r="L16" i="18"/>
  <c r="C224" i="13"/>
  <c r="C223" i="13"/>
  <c r="C85" i="13"/>
  <c r="C156" i="13"/>
  <c r="D85" i="13"/>
  <c r="D156" i="13"/>
  <c r="D53" i="19"/>
  <c r="C160" i="17"/>
  <c r="C152" i="17"/>
  <c r="G160" i="17"/>
  <c r="G152" i="17"/>
  <c r="H155" i="10"/>
  <c r="R29" i="10"/>
  <c r="C162" i="17"/>
  <c r="C164" i="17"/>
  <c r="D163" i="17"/>
  <c r="J160" i="17"/>
  <c r="J162" i="17"/>
  <c r="J152" i="17"/>
  <c r="F160" i="17"/>
  <c r="F162" i="17"/>
  <c r="F152" i="17"/>
  <c r="H151" i="17"/>
  <c r="L41" i="22"/>
  <c r="E160" i="17"/>
  <c r="E162" i="17"/>
  <c r="E152" i="17"/>
  <c r="Q94" i="10"/>
  <c r="R28" i="10"/>
  <c r="D55" i="19"/>
  <c r="F45" i="14"/>
  <c r="G162" i="17"/>
  <c r="K162" i="17"/>
  <c r="R68" i="10"/>
  <c r="C71" i="22"/>
  <c r="K71" i="22"/>
  <c r="H71" i="22"/>
  <c r="D71" i="22"/>
  <c r="L71" i="22"/>
  <c r="L131" i="22"/>
  <c r="H102" i="10"/>
  <c r="I94" i="10"/>
  <c r="R93" i="10"/>
  <c r="E127" i="22"/>
  <c r="C22" i="4"/>
  <c r="C26" i="4"/>
  <c r="C49" i="14"/>
  <c r="C23" i="14"/>
  <c r="C27" i="14"/>
  <c r="D231" i="13"/>
  <c r="D232" i="13"/>
  <c r="C232" i="13"/>
  <c r="C231" i="13"/>
  <c r="H160" i="17"/>
  <c r="H162" i="17"/>
  <c r="H152" i="17"/>
  <c r="D102" i="10"/>
  <c r="O96" i="10"/>
  <c r="L96" i="10"/>
  <c r="P96" i="10"/>
  <c r="M96" i="10"/>
  <c r="N96" i="10"/>
  <c r="D164" i="17"/>
  <c r="E163" i="17"/>
  <c r="E164" i="17"/>
  <c r="F163" i="17"/>
  <c r="F164" i="17"/>
  <c r="G163" i="17"/>
  <c r="G164" i="17"/>
  <c r="H163" i="17"/>
  <c r="H164" i="17"/>
  <c r="I163" i="17"/>
  <c r="I164" i="17"/>
  <c r="J163" i="17"/>
  <c r="J164" i="17"/>
  <c r="K163" i="17"/>
  <c r="K164" i="17"/>
  <c r="L163" i="17"/>
  <c r="J10" i="18"/>
  <c r="L164" i="17"/>
  <c r="R94" i="10"/>
  <c r="L54" i="19"/>
  <c r="L55" i="19"/>
  <c r="Q96" i="10"/>
</calcChain>
</file>

<file path=xl/sharedStrings.xml><?xml version="1.0" encoding="utf-8"?>
<sst xmlns="http://schemas.openxmlformats.org/spreadsheetml/2006/main" count="2546" uniqueCount="1329">
  <si>
    <t>Pentru a fi eligibil, solicitantul trebuie să nu se încadreze în categoria întreprinderilor în dificultate.</t>
  </si>
  <si>
    <t>1)</t>
  </si>
  <si>
    <t>i)</t>
  </si>
  <si>
    <t>Se calculează Rezultatul total acumulat al solicitantului</t>
  </si>
  <si>
    <t>Rezultatul reportat</t>
  </si>
  <si>
    <t>Rezultatul exercitiului financiar</t>
  </si>
  <si>
    <t>Rezultatul total acumulat</t>
  </si>
  <si>
    <t>ii)</t>
  </si>
  <si>
    <t>Capital social subscris si varsat</t>
  </si>
  <si>
    <t>Rezerve</t>
  </si>
  <si>
    <t>iii)</t>
  </si>
  <si>
    <t>2)</t>
  </si>
  <si>
    <t>Atunci când întreprinderea face obiectul unei proceduri colective de insolvență sau îndeplinește criteriile prevăzute de legislația națională pentru inițierea unei proceduri colective de insolvență la cererea creditorilor săi.</t>
  </si>
  <si>
    <t>3)</t>
  </si>
  <si>
    <t>Atunci când întreprinderea a primit ajutor pentru salvare și nu a rambursat încă împrumutul sau nu a încetat garanția sau a primit ajutoare pentru restructurare și face încă obiectul unui plan de restructurare.</t>
  </si>
  <si>
    <t>A. ACTIVE IMOBILIZATE</t>
  </si>
  <si>
    <t>(+)</t>
  </si>
  <si>
    <t>III. Imobilizari financiare</t>
  </si>
  <si>
    <t>TOTAL ACTIVE IMOBILIZATE</t>
  </si>
  <si>
    <t>B. ACTIVE CIRCULANTE</t>
  </si>
  <si>
    <t>I. Stocuri</t>
  </si>
  <si>
    <t>II. Creante</t>
  </si>
  <si>
    <t>III. Investitii pe termen scurt</t>
  </si>
  <si>
    <t>IV. Casa si conturi la banci</t>
  </si>
  <si>
    <t>TOTAL ACTIVE CIRCULANTE</t>
  </si>
  <si>
    <t>C. CHELTUIELI IN AVANS</t>
  </si>
  <si>
    <t>D. DATORII CARE TREBUIE PLATITE INTR-O PERIOADA DE PANA LA UN AN</t>
  </si>
  <si>
    <t>I. VENITURI IN AVANS</t>
  </si>
  <si>
    <t>1. Subventii pentru investitii</t>
  </si>
  <si>
    <t>2. Venituri inregistrate in avans</t>
  </si>
  <si>
    <t>3. Venituri in avans aferente activelor primite prin transfer de la clienti</t>
  </si>
  <si>
    <t>TOTAL VENITURI IN AVANS</t>
  </si>
  <si>
    <t>J. CAPITAL SI REZERVE</t>
  </si>
  <si>
    <t>I. Capital</t>
  </si>
  <si>
    <t>(-)</t>
  </si>
  <si>
    <t>TOTAL CAPITALURI PROPRII</t>
  </si>
  <si>
    <t>N</t>
  </si>
  <si>
    <t>Rezerve din reevaluare</t>
  </si>
  <si>
    <t>II. Rezerve din reevaluare</t>
  </si>
  <si>
    <t>III. Rezerve</t>
  </si>
  <si>
    <t xml:space="preserve">A. ACTIVE </t>
  </si>
  <si>
    <t>ACTIVE NECURENTE</t>
  </si>
  <si>
    <t>Active fixe corporale</t>
  </si>
  <si>
    <t xml:space="preserve">Terenuri şi clădiri </t>
  </si>
  <si>
    <t>Alte active nefinanciare</t>
  </si>
  <si>
    <t>Active financiare necurente (investiţii pe termen lung) peste un an</t>
  </si>
  <si>
    <t>Creanțe necurente – sume ce urmează a fi încasate după o perioadă mai mare de un an</t>
  </si>
  <si>
    <t>TOTAL ACTIVE NECURENTE</t>
  </si>
  <si>
    <t>ACTIVE CURENTE</t>
  </si>
  <si>
    <t>TOTAL ACTIVE CURENTE</t>
  </si>
  <si>
    <t>Stocuri</t>
  </si>
  <si>
    <t>Creanţe curente – sume ce urmează a fi încasate într-o perioadă mai mică de un an</t>
  </si>
  <si>
    <t>Creanţe din operaţiuni comerciale, avansuri şi alte decontări</t>
  </si>
  <si>
    <t>Creanţe comerciale şi avansuri</t>
  </si>
  <si>
    <t>Creanţe bugetare</t>
  </si>
  <si>
    <t>Creanţe  din operaţiuni cu fonduri externe nerambursabile şi fonduri de la buget</t>
  </si>
  <si>
    <t>Împrumuturi pe termen scurt acordate</t>
  </si>
  <si>
    <t>Total creante curente</t>
  </si>
  <si>
    <t>Investiţii pe termen scurt</t>
  </si>
  <si>
    <t>Conturi la trezorerii şi instituţii de credit</t>
  </si>
  <si>
    <t>Conturi la trezorerie, casa în lei</t>
  </si>
  <si>
    <t>Conturi la instituţii de credit, BNR, casă în valută</t>
  </si>
  <si>
    <t>Total disponibilităţi şi alte valori</t>
  </si>
  <si>
    <t>Conturi de disponibilităţi ale Trezoreriei Centrale şi ale trezoreriilor teritoriale</t>
  </si>
  <si>
    <t>Dobândă de încasat, alte valori, avansuri de trezorerie</t>
  </si>
  <si>
    <t>Cheltuieli în avans</t>
  </si>
  <si>
    <t xml:space="preserve">TOTAL ACTIVE </t>
  </si>
  <si>
    <t>B. DATORII</t>
  </si>
  <si>
    <t>DATORII NECURENTE</t>
  </si>
  <si>
    <t>Sume necurente- sume ce urmează a fi  plătite după o perioadă mai mare de un an</t>
  </si>
  <si>
    <t>Împrumuturi pe termen lung</t>
  </si>
  <si>
    <t>Provizioane</t>
  </si>
  <si>
    <t>TOTAL DATORII NECURENTE</t>
  </si>
  <si>
    <t>DATORII CURENTE</t>
  </si>
  <si>
    <t>Datorii comerciale, avansuri şi alte decontări</t>
  </si>
  <si>
    <t>Datorii comerciale şi avansuri</t>
  </si>
  <si>
    <t>Datorii către bugete</t>
  </si>
  <si>
    <t>Sume datorate bugetului din Fonduri externe nerambursabile</t>
  </si>
  <si>
    <t>Datorii din operaţiuni cu Fonduri externe nerambursabile şi fonduri de la buget, alte datorii către alte organisme internaţionale</t>
  </si>
  <si>
    <t>Împrumuturi pe termen scurt - sume ce urmează a fi  plătite într-o perioadă de până la  un an</t>
  </si>
  <si>
    <t>Împrumuturi pe termen lung – sume ce urmează a fi  plătite în cursul exerciţiului curent</t>
  </si>
  <si>
    <t>Salariile angajaţilor</t>
  </si>
  <si>
    <t>Alte drepturi cuvenite  altor categorii de persoane (pensii, indemnizaţii de şomaj, burse)</t>
  </si>
  <si>
    <t>Venituri în avans</t>
  </si>
  <si>
    <t>TOTAL DATORII CURENTE</t>
  </si>
  <si>
    <t>TOTAL DATORII</t>
  </si>
  <si>
    <t>ACTIVE NETE = TOTAL ACTIVE  – TOTAL DATORII = CAPITALURI PROPRII</t>
  </si>
  <si>
    <t>Rezerve, fonduri</t>
  </si>
  <si>
    <t>Rezultatul reportat (sold creditor)</t>
  </si>
  <si>
    <t>Rezultatul reportat (sold debitor)</t>
  </si>
  <si>
    <t>Rezultatul patrimonial al exercitiului (sold creditor)</t>
  </si>
  <si>
    <t>Rezultatul patrimonial al exercitiului (sold debitor)</t>
  </si>
  <si>
    <t>Fondul Social al membrilor CAR</t>
  </si>
  <si>
    <t>Fondul pentru ajutor in caz de deces al membrilor CAR</t>
  </si>
  <si>
    <t>Fondul de rulment al membrilor Asociatiilor de proprietari</t>
  </si>
  <si>
    <t>Alte fonduri privind activitatile fara scop patrimonial</t>
  </si>
  <si>
    <t>Patrimoniul privat</t>
  </si>
  <si>
    <t>CAPITALURI - TOTAL</t>
  </si>
  <si>
    <t>N-1</t>
  </si>
  <si>
    <t>În cazul unei întreprinderi care nu este un IMM, atunci când, în ultimii doi ani:
1. raportul datorii/capitaluri proprii al întreprinderii este mai mare de 7,5; și
2. capacitatea de acoperire a dobânzilor calculată pe baza EBITDA se situează sub valoarea 1,0</t>
  </si>
  <si>
    <t>a</t>
  </si>
  <si>
    <t xml:space="preserve">Rezultatul reportat </t>
  </si>
  <si>
    <t xml:space="preserve">Rezultatul patrimonial al exercitiului </t>
  </si>
  <si>
    <t>b</t>
  </si>
  <si>
    <t>c</t>
  </si>
  <si>
    <t>A</t>
  </si>
  <si>
    <t>CAPITALURI PROPRII</t>
  </si>
  <si>
    <t>Datorii curente</t>
  </si>
  <si>
    <t>Datorii necurente</t>
  </si>
  <si>
    <t>B</t>
  </si>
  <si>
    <t>DATORII TOTALE</t>
  </si>
  <si>
    <t>I. VENITURI OPERATIONALE</t>
  </si>
  <si>
    <t>Venituri din impozite, taxe, contribuţii de asigurări şi alte venituri ale bugetelor</t>
  </si>
  <si>
    <t>Venituri din activităţi economice</t>
  </si>
  <si>
    <t>Finantări, subvenţii, transferuri</t>
  </si>
  <si>
    <t>Alte venituri operaţionale</t>
  </si>
  <si>
    <t>TOTAL VENITURI OPERATIONALE</t>
  </si>
  <si>
    <t>II. CHELTUIELI OPERATIONALE</t>
  </si>
  <si>
    <t>Salariile şi contribuţiile sociale aferente angajaţilor</t>
  </si>
  <si>
    <t>Subventii şi transferuri</t>
  </si>
  <si>
    <t>Stocuri, consumabile, lucrări şi servicii executate de terţi</t>
  </si>
  <si>
    <t>Cheltuieli de capital, amortizări şi provizioane</t>
  </si>
  <si>
    <t>Alte cheltuieli operaţionale</t>
  </si>
  <si>
    <t>TOTAL CHELTUIELI OPERATIONALE</t>
  </si>
  <si>
    <t xml:space="preserve">III. REZULTATUL DIN ACTIVITATEA OPERAŢIONALĂ </t>
  </si>
  <si>
    <t>IV. VENITURI FINANCIARE</t>
  </si>
  <si>
    <t>VI. REZULTATUL DIN ACTIVITATEA FINANCIARA</t>
  </si>
  <si>
    <t>VII. REZULTATUL DIN ACTIVITATEA CURENTA</t>
  </si>
  <si>
    <t>VIII. VENITURI EXTRAORDINARE</t>
  </si>
  <si>
    <t>IX. CHELTUIELI EXTRAORDINARE</t>
  </si>
  <si>
    <t>X. REZULTATUL DIN ACTIVITATEA EXTRAORDINARA</t>
  </si>
  <si>
    <t>Cheltuieli cu impozitul pe profit</t>
  </si>
  <si>
    <t>XI. REZULTATUL PATRIMONIAL AL EXERCITIULUI (BRUT)</t>
  </si>
  <si>
    <t>V. CHELTUIELI FINANCIARE, din care:</t>
  </si>
  <si>
    <t>Cheltuieli cu dobanzile</t>
  </si>
  <si>
    <t>XII. REZULTATUL PATRIMONIAL AL EXERCITIULUI (NET)</t>
  </si>
  <si>
    <t>Profit net</t>
  </si>
  <si>
    <t>Cheltuieli cu impozitele</t>
  </si>
  <si>
    <t>Cheltuieli cu amortizarea</t>
  </si>
  <si>
    <t>C</t>
  </si>
  <si>
    <t>EBITDA</t>
  </si>
  <si>
    <t>d</t>
  </si>
  <si>
    <t>RAPORTUL DATORII/CAPITALURI PROPRII</t>
  </si>
  <si>
    <t>CAPACITATEA DE ACOPERIRE A DOBANZILOR</t>
  </si>
  <si>
    <t>TOTAL</t>
  </si>
  <si>
    <t>Denumirea capitolelor şi subcapitolelor</t>
  </si>
  <si>
    <t>Cheltuieli eligibile</t>
  </si>
  <si>
    <t>Total eligibil</t>
  </si>
  <si>
    <t>Cheltuieli neeligibile</t>
  </si>
  <si>
    <t>Total neeligibil</t>
  </si>
  <si>
    <t>PLANUL DE FINANTARE (lei cu TVA)</t>
  </si>
  <si>
    <t>Baza</t>
  </si>
  <si>
    <t>TVA elig.</t>
  </si>
  <si>
    <t>TVA ne-elig.</t>
  </si>
  <si>
    <t>Verificare</t>
  </si>
  <si>
    <t>Nr crt</t>
  </si>
  <si>
    <t>Valoare (lei)</t>
  </si>
  <si>
    <t>I</t>
  </si>
  <si>
    <t>Valoarea totală a cererii de finantare, din care :</t>
  </si>
  <si>
    <t>I.a.</t>
  </si>
  <si>
    <t>Valoarea totala neeligibilă, inclusiv TVA aferenta</t>
  </si>
  <si>
    <t>I.b.</t>
  </si>
  <si>
    <t>II</t>
  </si>
  <si>
    <t>Contribuţia totală a solicitantului, din care :</t>
  </si>
  <si>
    <t>Contribuţia solicitantului la cheltuieli neeligibile, inclusiv TVA aferenta</t>
  </si>
  <si>
    <t>III</t>
  </si>
  <si>
    <t>Finanțarea nerambursabilă totală solicitată</t>
  </si>
  <si>
    <t xml:space="preserve">Valoarea totala eligibilă, inclusiv TVA aferenta  </t>
  </si>
  <si>
    <t>III.a.</t>
  </si>
  <si>
    <t>III.b.</t>
  </si>
  <si>
    <t>MIJLOCIE</t>
  </si>
  <si>
    <t>MICA SAU MICRO</t>
  </si>
  <si>
    <t>Anul 1</t>
  </si>
  <si>
    <t>Anul 2</t>
  </si>
  <si>
    <t>Anul 3</t>
  </si>
  <si>
    <t>Anul 4</t>
  </si>
  <si>
    <t>4. Fond comercial negativ</t>
  </si>
  <si>
    <t>1. Cheltuieli de constituire</t>
  </si>
  <si>
    <t>2. Cheltuieli de dezvoltare</t>
  </si>
  <si>
    <t>3. Concesiuni, brevete, licențe, mărci comerciale, 
drepturi și active similare și alte imobilizări 
necorporale</t>
  </si>
  <si>
    <t>4. Fond comercial</t>
  </si>
  <si>
    <t>5. Active necorporale de explorare și evaluare a 
resurselor minerale</t>
  </si>
  <si>
    <t>6. Avansuri</t>
  </si>
  <si>
    <t>I. IMOBILIZĂRI NECORPORALE</t>
  </si>
  <si>
    <t>II. IMOBILIZĂRI CORPORALE</t>
  </si>
  <si>
    <t xml:space="preserve">1. Terenuri și construcții </t>
  </si>
  <si>
    <t xml:space="preserve">2. Instalații tehnice și mașini </t>
  </si>
  <si>
    <t xml:space="preserve">3. Alte instalații, utilaje și mobilier </t>
  </si>
  <si>
    <t>4. Investiții imobiliare</t>
  </si>
  <si>
    <t>5. Imobilizări corporale în curs de execuție</t>
  </si>
  <si>
    <t>6. Investiții imobiliare în curs de execuție</t>
  </si>
  <si>
    <t>7. Active corporale de explorare și evaluare a 
resurselor minerale</t>
  </si>
  <si>
    <t>8. Active biologice productive</t>
  </si>
  <si>
    <t xml:space="preserve">9. Avansuri </t>
  </si>
  <si>
    <t xml:space="preserve">III. IMOBILIZĂRI FINANCIARE </t>
  </si>
  <si>
    <t>1. Acțiuni deținute la filiale</t>
  </si>
  <si>
    <t xml:space="preserve">2. Împrumuturi acordate entităților din grup </t>
  </si>
  <si>
    <t xml:space="preserve">3. Acțiunile deținute la entitățile asociate și la 
entitățile controlate în comun </t>
  </si>
  <si>
    <t xml:space="preserve">4. Împrumuturi acordate entităților asociate și 
entităților controlate în comun </t>
  </si>
  <si>
    <t>5. Alte titluri imobilizate</t>
  </si>
  <si>
    <t xml:space="preserve">6. Alte împrumuturi </t>
  </si>
  <si>
    <t xml:space="preserve">I. STOCURI </t>
  </si>
  <si>
    <t xml:space="preserve">1. Materii prime și materiale consumabile </t>
  </si>
  <si>
    <t>2. Producția în curs de execuție</t>
  </si>
  <si>
    <t>3. Produse finite și mărfuri</t>
  </si>
  <si>
    <t xml:space="preserve">4. Avansuri </t>
  </si>
  <si>
    <t xml:space="preserve">II. CREANȚE </t>
  </si>
  <si>
    <t>1. Creanțe comerciale</t>
  </si>
  <si>
    <t xml:space="preserve">2. Sume de încasat de la entitățile afiliate </t>
  </si>
  <si>
    <t>3. Sume de încasat de la entitățile asociate și 
entitățile controlate în comun</t>
  </si>
  <si>
    <t xml:space="preserve">4. Alte creanțe </t>
  </si>
  <si>
    <t xml:space="preserve">5. Capital subscris și nevărsat </t>
  </si>
  <si>
    <t xml:space="preserve">III. INVESTIȚII PE TERMEN SCURT </t>
  </si>
  <si>
    <t xml:space="preserve">1. Acțiuni deținute la entitățile afiliate </t>
  </si>
  <si>
    <t xml:space="preserve">2. Alte investiții pe termen scurt </t>
  </si>
  <si>
    <t xml:space="preserve">IV. CASA ȘI CONTURI LA BĂNCI </t>
  </si>
  <si>
    <t xml:space="preserve">Sume de reluat într-o perioadă de până la un an </t>
  </si>
  <si>
    <t>Sume de reluat într-o perioadă mai mare de un an</t>
  </si>
  <si>
    <t xml:space="preserve">2. Sume datorate instituțiilor de credit </t>
  </si>
  <si>
    <t xml:space="preserve">3. Avansuri încasate în contul comenzilor </t>
  </si>
  <si>
    <t xml:space="preserve">4. Datorii comerciale - furnizori </t>
  </si>
  <si>
    <t>5. Efecte de comerț de plătit</t>
  </si>
  <si>
    <t>6. Sume datorate entităților din grup</t>
  </si>
  <si>
    <t xml:space="preserve">7. Sume datorate entităților asociate și entităților 
controlate în comun </t>
  </si>
  <si>
    <t xml:space="preserve">8. Alte datorii, inclusiv datoriile fiscale și 
datoriile privind asigurările sociale </t>
  </si>
  <si>
    <t xml:space="preserve">E. ACTIVE CIRCULANTE NETE/DATORII CURENTE NETE </t>
  </si>
  <si>
    <t>F. TOTAL ACTIVE MINUS DATORII CURENTE</t>
  </si>
  <si>
    <t>1. Împrumuturi din emisiunea de obligațiuni, 
prezentându-se separat împrumuturile din emisiunea de 
obligațiuni convertibile</t>
  </si>
  <si>
    <t xml:space="preserve">8. Alte datorii, inclusiv datoriile fiscale și datoriile privind asigurările sociale </t>
  </si>
  <si>
    <t>H. PROVIZIOANE</t>
  </si>
  <si>
    <t xml:space="preserve">1. Provizioane pentru beneficiile angajaților </t>
  </si>
  <si>
    <t>2. Provizioane pentru impozite</t>
  </si>
  <si>
    <t>3. Alte provizioane</t>
  </si>
  <si>
    <t xml:space="preserve">I. CAPITAL </t>
  </si>
  <si>
    <t>1. Capital subscris vărsat</t>
  </si>
  <si>
    <t xml:space="preserve">2. Capital subscris nevărsat </t>
  </si>
  <si>
    <t xml:space="preserve">3. Patrimoniul regiei </t>
  </si>
  <si>
    <t>4. Patrimoniul institutelor naționale de 
cercetare-dezvoltare</t>
  </si>
  <si>
    <t xml:space="preserve">5. Alte elemente de capitaluri proprii </t>
  </si>
  <si>
    <t xml:space="preserve">II. PRIME DE CAPITAL </t>
  </si>
  <si>
    <t>III. REZERVE DIN REEVALUARE</t>
  </si>
  <si>
    <t>IV. REZERVE</t>
  </si>
  <si>
    <t>1. Rezerve legale</t>
  </si>
  <si>
    <t>2. Rezerve statutare sau contractuale</t>
  </si>
  <si>
    <t>3. Alte rezerve</t>
  </si>
  <si>
    <t xml:space="preserve">Acțiuni proprii </t>
  </si>
  <si>
    <t xml:space="preserve">Câștiguri legate de instrumentele de capitaluri 
proprii </t>
  </si>
  <si>
    <t>Pierderi legate de instrumentele de capitaluri proprii</t>
  </si>
  <si>
    <t>V. PIERDEREA REPORTATĂ</t>
  </si>
  <si>
    <t>V. PROFITUL REPORTAT</t>
  </si>
  <si>
    <t>VI. PROFITUL EXERCIȚIULUI FINANCIAR</t>
  </si>
  <si>
    <t>VI. PIERDEREA EXERCIȚIULUI FINANCIAR</t>
  </si>
  <si>
    <t>Repartizarea profitului</t>
  </si>
  <si>
    <t xml:space="preserve">Patrimoniul public </t>
  </si>
  <si>
    <t>Patrimoniu privat</t>
  </si>
  <si>
    <t xml:space="preserve">CAPITALURI - TOTAL </t>
  </si>
  <si>
    <t>CONTUL DE PROFIT SI PIERDERE</t>
  </si>
  <si>
    <t>1. Cifra de afaceri neta</t>
  </si>
  <si>
    <t>Producţia vândută</t>
  </si>
  <si>
    <t>Venituri din vânzarea mărfurilor</t>
  </si>
  <si>
    <t xml:space="preserve">Reduceri comerciale acordate </t>
  </si>
  <si>
    <t>Venituri din subvenţii de exploatare aferente cifrei de afaceri nete</t>
  </si>
  <si>
    <t>2. Venituri aferente costului producţiei în curs de execuţie</t>
  </si>
  <si>
    <t>(+)/(-)</t>
  </si>
  <si>
    <t>3. Venituri din producţia de imobilizări necorporale şi corporale</t>
  </si>
  <si>
    <t>4. Venituri din reevaluarea imobilizărilor corporale</t>
  </si>
  <si>
    <t xml:space="preserve">5. Venituri din producţia de investiţii imobiliare </t>
  </si>
  <si>
    <t>6. Venituri din subvenţii de exploatare</t>
  </si>
  <si>
    <t>7. Alte venituri din exploatare</t>
  </si>
  <si>
    <t xml:space="preserve">VENITURI DIN EXPLOATARE - TOTAL </t>
  </si>
  <si>
    <t>8. a) Cheltuieli cu materiile prime şi materialele</t>
  </si>
  <si>
    <t>Alte cheltuieli materiale</t>
  </si>
  <si>
    <t>8. b) Alte cheltuieli externe (cu energie şi apă)</t>
  </si>
  <si>
    <t>8. c) Cheltuieli privind mărfurile</t>
  </si>
  <si>
    <t>9. Cheltuieli cu personalul, din care:</t>
  </si>
  <si>
    <t>a) Salarii şi indemnizaţii</t>
  </si>
  <si>
    <t>b) Cheltuieli cu asigurările şi protecţia socială</t>
  </si>
  <si>
    <t>10. a) Ajustări de valoare privind imobilizările corporale şi necorporale</t>
  </si>
  <si>
    <t>a.1) Cheltuieli</t>
  </si>
  <si>
    <t>a.2) Venituri</t>
  </si>
  <si>
    <t>10. b) Ajustări de valoare privind activele circulante</t>
  </si>
  <si>
    <t>b.1) Cheltuieli</t>
  </si>
  <si>
    <t>b.2) Venituri</t>
  </si>
  <si>
    <t>11. Alte cheltuieli de exploatare</t>
  </si>
  <si>
    <t>11.1. Cheltuieli privind prestaţiile externe</t>
  </si>
  <si>
    <t>11.2. Cheltuieli cu alte impozite, taxe şi vărsăminte asimilate; cheltuieli reprezentând transferuri şi contribuţii datorate în baza unor acte normative speciale</t>
  </si>
  <si>
    <t>11.3. Cheltuieli cu protecţia mediului înconjurător</t>
  </si>
  <si>
    <t>11.4 Cheltuieli din reevaluarea imobilizărilor corporale</t>
  </si>
  <si>
    <t>11.5. Cheltuieli privind calamităţile şi alte evenimente similare</t>
  </si>
  <si>
    <t>11.6. Alte cheltuieli</t>
  </si>
  <si>
    <t>Ajustări privind provizioanele</t>
  </si>
  <si>
    <t>- Venituri</t>
  </si>
  <si>
    <t>- Cheltuieli</t>
  </si>
  <si>
    <t>CHELTUIELI DE EXPLOATARE - TOTAL</t>
  </si>
  <si>
    <t>PROFITUL SAU PIERDEREA DIN EXPLOATARE</t>
  </si>
  <si>
    <t>- Profit</t>
  </si>
  <si>
    <t xml:space="preserve">- Pierdere </t>
  </si>
  <si>
    <t>12. Venituri din interese de participare</t>
  </si>
  <si>
    <t>13. Venituri din dobânzi</t>
  </si>
  <si>
    <t>14. Venituri din subvenţii de exploatare pentru dobânda datorata</t>
  </si>
  <si>
    <t>15. Alte venituri financiare</t>
  </si>
  <si>
    <t>VENITURI FINANCIARE - TOTAL</t>
  </si>
  <si>
    <t>16. Ajustări de valoare privind imobilizările financiare şi investiţiile financiare deţinute ca active circulante</t>
  </si>
  <si>
    <t>17. Cheltuieli privind dobânzile</t>
  </si>
  <si>
    <t>CHELTUIELI FINANCIARE - TOTAL</t>
  </si>
  <si>
    <t>PROFITUL SAU PIERDEREA FINANCIARA</t>
  </si>
  <si>
    <t>VENITURI TOTALE</t>
  </si>
  <si>
    <t>CHELTUIELI TOTALE</t>
  </si>
  <si>
    <t>Reduceri comerciale primite</t>
  </si>
  <si>
    <t>18. Alte cheltuieli financiare</t>
  </si>
  <si>
    <t>19. PROFITUL SAU PIERDEREA BRUT(Ă)</t>
  </si>
  <si>
    <t>20. Impozitul pe profit</t>
  </si>
  <si>
    <t>22. Alte impozite neprezentate la elementele de mai sus</t>
  </si>
  <si>
    <t>21. Impozitul specific unor activități</t>
  </si>
  <si>
    <t>22. PROFITUL SAU PIERDEREA NET(Ă) A EXERCIŢIULUI FINANCIAR</t>
  </si>
  <si>
    <t>IMM</t>
  </si>
  <si>
    <t>INTREPRINDERE MARE</t>
  </si>
  <si>
    <t>TIP INTREPRINDERE</t>
  </si>
  <si>
    <t>4)</t>
  </si>
  <si>
    <t>Prime de capital</t>
  </si>
  <si>
    <t>MARE</t>
  </si>
  <si>
    <t>Rambursare imprumuturi asociati</t>
  </si>
  <si>
    <t>Partener 1</t>
  </si>
  <si>
    <t>Partener 2</t>
  </si>
  <si>
    <t>Venituri din subventii pentru investitii</t>
  </si>
  <si>
    <t>II. CHELTUIELI PRIVIND ACTIVITATILE FARA SCOP PATRIMONIAL</t>
  </si>
  <si>
    <t>III. REZULTATUL ACTIVITATILOR FARA SCOP PATRIMONIAL</t>
  </si>
  <si>
    <t>EXCEDENT</t>
  </si>
  <si>
    <t>DEFICIT</t>
  </si>
  <si>
    <t>IV. VENITURI DIN ACTIVITATILE CU DESTINATIE SPECIALA</t>
  </si>
  <si>
    <t>V. CHELTUIELI PRIVIND ACTIVITATILE CU DESTINATIE SPECIALA</t>
  </si>
  <si>
    <t>VI. REZULTATUL ACTIVITATILOR CU DESTINATIE SPECIALA</t>
  </si>
  <si>
    <t>IX. REZULTATUL ACTIVITATILOR ECONOMICE</t>
  </si>
  <si>
    <t>VIII. CHELTUIELI PRIVIND ACTIVITATILE ECONOMICE</t>
  </si>
  <si>
    <t>VII. VENITURI DIN ACTIVITATILE ECONOMICE</t>
  </si>
  <si>
    <t>X. VENITURI TOTALE</t>
  </si>
  <si>
    <t>XI. CHELTUIELI TOTALE</t>
  </si>
  <si>
    <t>XII. REZULTATUL NET AL EXERCITIULUI</t>
  </si>
  <si>
    <t>PROFIT</t>
  </si>
  <si>
    <t>PIERDERE</t>
  </si>
  <si>
    <t>EXCEDENT/PROFIT</t>
  </si>
  <si>
    <t>DEFICIT/PIERDERE</t>
  </si>
  <si>
    <t>Repartizarea excedentului/profitului</t>
  </si>
  <si>
    <t>I. Sume de reluat intr-o perioada de pana la un an</t>
  </si>
  <si>
    <t>II. Sume de reluat intr-o perioada mai mare de un an</t>
  </si>
  <si>
    <t>TOTAL CHELTUIELI IN AVANS</t>
  </si>
  <si>
    <t>G. DATORII CARE TREBUIE PLATITE INTR-O PERIOADA MAI MARE DE UN AN</t>
  </si>
  <si>
    <t>E. ACTIVE CIRCULANTE NETE/DATORII CURENTE NETE</t>
  </si>
  <si>
    <t>Sume de reluat intr-o perioada de pana la un an</t>
  </si>
  <si>
    <t>Sume de reluat intr-o perioada mai mare de un an</t>
  </si>
  <si>
    <t>Instalaţii tehnice, mijloace de transport, animale, plantaţii, mobilier, aparatură birotică şi alte active corporale</t>
  </si>
  <si>
    <t>C. CAPITALURI PROPRII</t>
  </si>
  <si>
    <t>Dobândă de încasat, avansuri de trezorerie</t>
  </si>
  <si>
    <t xml:space="preserve">G. DATORII: SUMELE CARE TREBUIE PLĂTITE ÎNTR-O PERIOADĂ MAI MARE DE UN AN </t>
  </si>
  <si>
    <t>TOTAL IMOBILIZARI NECORPORALE</t>
  </si>
  <si>
    <t>TOTAL IMOBILIZARI CORPORALE</t>
  </si>
  <si>
    <t>TOTAL IMOBILIZARI FINANCIARE</t>
  </si>
  <si>
    <t>TOTAL STOCURI</t>
  </si>
  <si>
    <t>TOTAL CREANTE</t>
  </si>
  <si>
    <t>TOTAL INVESTITII PE TERMEN SCURT</t>
  </si>
  <si>
    <t>TOTAL DATORII CARE TREBUIE PLATITE INTR-O PERIOADA DE PANA LA UN AN</t>
  </si>
  <si>
    <t>TOTAL DATORII CARE TREBUIE PLATITE INTR-O PERIOADA MAI MARE DE UN AN</t>
  </si>
  <si>
    <t>TOTAL PROVIZIOANE</t>
  </si>
  <si>
    <t>TOTAL REZERVE</t>
  </si>
  <si>
    <t>VERIFICARE INTREPRINDERI IN DIFICULTATE - PERSOANELE JURIDICE FARA SCOP PATRIMONIAL</t>
  </si>
  <si>
    <t>O întreprindere este considerată a fi în dificultate dacă este îndeplinită cel puțin una dintre următoarele condiții:</t>
  </si>
  <si>
    <t>I. Imobilizari necorporale</t>
  </si>
  <si>
    <t>- privind activitatile fara scop patrimonial</t>
  </si>
  <si>
    <t>- privind activitatile economice</t>
  </si>
  <si>
    <t>II. Imobilizari corporale</t>
  </si>
  <si>
    <t>Excedent privind activitatile fara scop patrimonial</t>
  </si>
  <si>
    <t>Deficit privind activitatile fara scop patrimonial</t>
  </si>
  <si>
    <t>Excedent privind activitatile cu destinatie speciala</t>
  </si>
  <si>
    <t>Deficit privind activitatile cu destinatie speciala</t>
  </si>
  <si>
    <t>Profit privind activitatile economice</t>
  </si>
  <si>
    <t>Pierdere privind activitatile economice</t>
  </si>
  <si>
    <t>SAU DEFICITUL/PIERDEREA EXERCITIULUI FINANCIAR</t>
  </si>
  <si>
    <t>V. EXCEDENTUL/PROFITUL EXERCITIULUI FINANCIAR</t>
  </si>
  <si>
    <t>Repartizarea excedentului privind activitatile fara scop patrimonial</t>
  </si>
  <si>
    <t>Repartizarea profitului privind activitatile economice</t>
  </si>
  <si>
    <t>IV. REZULTATUL REPORTAT REPREZENTAND</t>
  </si>
  <si>
    <t>EXCEDENTUL/PROFITUL REPORTAT</t>
  </si>
  <si>
    <t>DEFICITUL/PIERDEREA REPORTATA</t>
  </si>
  <si>
    <t>I. VENITURI DIN ACTIVITATILE FARA SCOP PATRIMONIAL</t>
  </si>
  <si>
    <t>Venituri din cotizatile membrilor, contributiile banesti sau in natura ale membrilor si simpatizantilor, din cote-parti primite potrivit statutului</t>
  </si>
  <si>
    <t>Venituri din taxele de inregistrare stabilite potrivit legislatiei in vigoare</t>
  </si>
  <si>
    <t>Venituri din donatii</t>
  </si>
  <si>
    <t>Venituri din sumele sau bunurile primite prin sponsorizare</t>
  </si>
  <si>
    <t>Venituri din ajutoare</t>
  </si>
  <si>
    <t>Venituri din dobanzile obtinute din plasarea disponibilitatilor rezultate din activitatile fara scop patrimonial</t>
  </si>
  <si>
    <t>Venituri din dividendele obtinute din plasarea disponibilitatilor rezultate din activitatile fara scop patrimonial</t>
  </si>
  <si>
    <t>Venituri din diferente de curs valutar rezultate din activitatile fara scop patrimonial</t>
  </si>
  <si>
    <t>Venituri financiare din ajustari pentru pierdere de valoare</t>
  </si>
  <si>
    <t>Alte venituri de natura financiara</t>
  </si>
  <si>
    <t>Venituri pentru care se datoreaza impozit pe spectacole</t>
  </si>
  <si>
    <t>Venituri din subventii de exploatare</t>
  </si>
  <si>
    <t>Venituri din actiuni ocazionale, utilizate in scop social sau profesional, potrivit statutului de organizare si functionare</t>
  </si>
  <si>
    <t>Venituri din despagubiri</t>
  </si>
  <si>
    <t>Venituri rezultate din vanzarea activelor corporale/necorporale</t>
  </si>
  <si>
    <t>Venituri din provizioane si ajustari pentru depreciere privind activitatea de exploatare</t>
  </si>
  <si>
    <t>Venituri din reevaluarea imobilizarilor corporale</t>
  </si>
  <si>
    <t>Venituri obtinute din vize, taxe si penalitati sportive sau din participarea la competitii si demonstratii sportive</t>
  </si>
  <si>
    <t>Venituri obtinute din reclama si publicitate, potrivit legislatiei in vigoare</t>
  </si>
  <si>
    <t>Alte venituri din activitatile fara scop patrimonial</t>
  </si>
  <si>
    <t>Cheltuieli privind stocurile</t>
  </si>
  <si>
    <t>Cheltuieli cu serviciile executate de terti</t>
  </si>
  <si>
    <t>Cheltuieli cu alte servicii executate de terti</t>
  </si>
  <si>
    <t>Cheltuieli cu alte impozite, taxe si varsaminte asimilate</t>
  </si>
  <si>
    <t>Cheltuieli cu personalul</t>
  </si>
  <si>
    <t>Alte cheltuieli de exploatare</t>
  </si>
  <si>
    <t>Cheltuieli financiare, din care:</t>
  </si>
  <si>
    <t>- cheltuieli din diferente de curs valutar</t>
  </si>
  <si>
    <t>- cheltuieli privind dobanzile</t>
  </si>
  <si>
    <t>Cheltuieli cu amortizarile, provizioanele si ajustarile pentru depreciere sau pierdere de valoare</t>
  </si>
  <si>
    <t>- cheltuieli de exploatare privind amortizarile, provizioanele si ajustarile pentru depreciere</t>
  </si>
  <si>
    <t>- cheltuieli financiare privind amortizarile si ajustarile pentru pierdere de valoare</t>
  </si>
  <si>
    <t>Cifra de afaceri neta</t>
  </si>
  <si>
    <t>Venituri aferente costului productiei in curs de executie</t>
  </si>
  <si>
    <t>Venituri din productia de imobilizari</t>
  </si>
  <si>
    <t>Alte venituri din exploatare</t>
  </si>
  <si>
    <t>Venituri financiare - total, din care:</t>
  </si>
  <si>
    <t>- venituri din diferente de curs valutar</t>
  </si>
  <si>
    <t>- venituri din dobanzi</t>
  </si>
  <si>
    <t>- alte venituri financiare</t>
  </si>
  <si>
    <t>Venituri din provizioane si ajustari pentru depreciere sau pierdere de valoare</t>
  </si>
  <si>
    <t xml:space="preserve">Cheltuieli privind stocurile </t>
  </si>
  <si>
    <t>Cheltuieli privind prestatiile externe</t>
  </si>
  <si>
    <t>- alte cheltuieli financiare</t>
  </si>
  <si>
    <t>Cheltuieli cu impozitul pe profit si alte impozite</t>
  </si>
  <si>
    <t>Cheltuieli cu impozitul specific unor activitati</t>
  </si>
  <si>
    <t>VERIFICARE INTREPRINDERI IN DIFICULTATE - INSTITUTII PUBLICE</t>
  </si>
  <si>
    <t>VERIFICARE INTREPRINDERI IN DIFICULTATE - SOCIETATI COMERCIALE, INCD-URI</t>
  </si>
  <si>
    <t>ECHIPAMENTE / DOTARI / ACTIVE CORPORALE</t>
  </si>
  <si>
    <t>LUCRARI</t>
  </si>
  <si>
    <t>SERVICII</t>
  </si>
  <si>
    <t>CHELTUIELI SUB FORMA DE RATA FORFETARA</t>
  </si>
  <si>
    <t>ACTIVE NECORPORALE</t>
  </si>
  <si>
    <t>TAXE</t>
  </si>
  <si>
    <t>Categorie MySMIS</t>
  </si>
  <si>
    <t>Sub-categorie MySMIS</t>
  </si>
  <si>
    <t>TOTAL CHELTUIELI PROIECT</t>
  </si>
  <si>
    <t>Cheltuieli indirecte conform art. 54 lit.a RDC 1060/2021</t>
  </si>
  <si>
    <t>Partener 3</t>
  </si>
  <si>
    <t>PARTENERI</t>
  </si>
  <si>
    <t>Cheltuieli cu servicii</t>
  </si>
  <si>
    <t>Anul 5</t>
  </si>
  <si>
    <t>Verificarea de la pct. 1) se face în mod automat, în baza informațiilor introduse deja. Verificarea de la pct. 1) nu este aplicabilă întreprinderilor ce au mai puțin de 3 ani de la înființare.
Punctele 2) și 3) de mai jos fac obiectul Declarației unice.</t>
  </si>
  <si>
    <t>Dacă valoarea rezultată negativă reprezintă cel mult 50% din valoarea cumulata a capitalului social subscris si vărsat si a primelor de capital, atunci solicitantul nu se încadrează în categoria întreprinderilor în dificultate.</t>
  </si>
  <si>
    <t>Verificarea de la pct. 1) se face în mod automat, în baza informațiilor introduse deja. 
Punctele 2) și 3) de mai jos fac obiectul Declarației unice.</t>
  </si>
  <si>
    <t>Restul datelor sunt fie predefinite, fie generate automat. A nu se modifica formulele de calcul - acestea sunt calculate automat in urma introducerii datelor de intrare</t>
  </si>
  <si>
    <t>Au fost prevazute formule de verificare a unor corelatii. Daca corelatia se verifica, mesajul  este "OK", iar in situatia in care formula identifica o necorelare, mesajul este ”ERROR”</t>
  </si>
  <si>
    <t>Au fost prevazute formule de verificare a pragurilor maxim eligibile. Daca pragul maxim acceptat este depășit, mesajul  este "Atenție prag!"</t>
  </si>
  <si>
    <t>1.2 Amenajarea terenului</t>
  </si>
  <si>
    <t>CHELTUIELI SUB FORMA DE RATE FORFETARE</t>
  </si>
  <si>
    <t>4.1.1 Construcții și instalații - reabilitare termică</t>
  </si>
  <si>
    <t>4.5 Dotări</t>
  </si>
  <si>
    <t>CHELTUIELI CU ACTIVE NECORPORALE</t>
  </si>
  <si>
    <t>4.6 Active necorporale</t>
  </si>
  <si>
    <t>6.2 Probe tehnologice si teste</t>
  </si>
  <si>
    <t>Activitate</t>
  </si>
  <si>
    <t>Categoria de întreprindere</t>
  </si>
  <si>
    <t>Mică cu capitalizare medie / Mare</t>
  </si>
  <si>
    <t>Mijlocie</t>
  </si>
  <si>
    <t>Mică/ microîntreprindere</t>
  </si>
  <si>
    <t>Cercetarea industrială</t>
  </si>
  <si>
    <t>Dezvoltarea experimentală</t>
  </si>
  <si>
    <t>Studii de fezabilitate</t>
  </si>
  <si>
    <t>SITUATII FINANCIARE  SOCIETATI INFIINTATE IN BAZA LEGII NR. 31/1990</t>
  </si>
  <si>
    <t xml:space="preserve">BILANT </t>
  </si>
  <si>
    <t xml:space="preserve">CONTUL REZULTATULUI EXERCITIULUI </t>
  </si>
  <si>
    <r>
      <t>Dacă Rezultatul total acumulat este negativ (</t>
    </r>
    <r>
      <rPr>
        <b/>
        <i/>
        <sz val="9"/>
        <rFont val="Calibri"/>
        <family val="2"/>
        <scheme val="minor"/>
      </rPr>
      <t>Pierdere acumulata</t>
    </r>
    <r>
      <rPr>
        <i/>
        <sz val="9"/>
        <color theme="1"/>
        <rFont val="Calibri"/>
        <family val="2"/>
        <scheme val="minor"/>
      </rPr>
      <t xml:space="preserve">), atunci se calculează </t>
    </r>
    <r>
      <rPr>
        <b/>
        <i/>
        <sz val="9"/>
        <rFont val="Calibri"/>
        <family val="2"/>
        <scheme val="minor"/>
      </rPr>
      <t xml:space="preserve">Pierderile de capital </t>
    </r>
    <r>
      <rPr>
        <i/>
        <sz val="9"/>
        <color theme="1"/>
        <rFont val="Calibri"/>
        <family val="2"/>
        <scheme val="minor"/>
      </rPr>
      <t>(Pierderea acumulata + Rezerve din reevaluare + Rezerve)</t>
    </r>
  </si>
  <si>
    <t xml:space="preserve">VERIFICARE </t>
  </si>
  <si>
    <t>VERIFICARE</t>
  </si>
  <si>
    <t>SITUATII FINANCIARE  INSTITUTII PUBLICE</t>
  </si>
  <si>
    <t xml:space="preserve">CONT DE REZULTAT PATRIMONIAL </t>
  </si>
  <si>
    <t>Când mai mult de jumătate din capitalul social subscris a dispărut din cauza pierderilor acumulate.
(Această situație survine atunci când deducerea pierderilor acumulate din rezerve (și din toate celelalte elemente considerate în general ca făcând parte din fondurile proprii ale societății) conduce la un cuantum cumulat negativ care depășește jumătate din capitalul social subscris)</t>
  </si>
  <si>
    <r>
      <t>Dacă Rezultatul total acumulat este negativ (</t>
    </r>
    <r>
      <rPr>
        <b/>
        <sz val="9"/>
        <rFont val="Calibri"/>
        <family val="2"/>
        <scheme val="minor"/>
      </rPr>
      <t>Pierdere acumulata</t>
    </r>
    <r>
      <rPr>
        <sz val="9"/>
        <color theme="1"/>
        <rFont val="Calibri"/>
        <family val="2"/>
        <scheme val="minor"/>
      </rPr>
      <t xml:space="preserve">), atunci se calculează </t>
    </r>
    <r>
      <rPr>
        <b/>
        <sz val="9"/>
        <rFont val="Calibri"/>
        <family val="2"/>
        <scheme val="minor"/>
      </rPr>
      <t xml:space="preserve">Pierderile de capital </t>
    </r>
    <r>
      <rPr>
        <sz val="9"/>
        <color theme="1"/>
        <rFont val="Calibri"/>
        <family val="2"/>
        <scheme val="minor"/>
      </rPr>
      <t>(Pierderea acumulata + Rezerve din reevaluare + Rezerve)</t>
    </r>
  </si>
  <si>
    <t>1. Împrumuturi din emisiunea de obligațiuni, 
prezentându-se separat împrumuturile din emisiunea de obligațiuni convertibile</t>
  </si>
  <si>
    <t xml:space="preserve">Se selecteaza in celula D tipul intreprinderii  in care se incadreaza solicitatul . Celula B se modifica automat. </t>
  </si>
  <si>
    <t>Tipul Intreprinderii Mare/IMM</t>
  </si>
  <si>
    <r>
      <t xml:space="preserve">Când mai mult de jumătate din capitalul social subscris a dispărut din cauza pierderilor acumulate.
</t>
    </r>
    <r>
      <rPr>
        <i/>
        <sz val="9"/>
        <rFont val="Calibri"/>
        <family val="2"/>
        <scheme val="minor"/>
      </rPr>
      <t>(Această situație survine atunci când deducerea pierderilor acumulate din rezerve (și din toate celelalte elemente considerate în general ca făcând parte din fondurile proprii ale societății) conduce la un cuantum cumulat negativ care depășește jumătate din capitalul social subscris)</t>
    </r>
  </si>
  <si>
    <t>Cheltuieli pentru achiziţia de active fixe corporale (altele decât terenuri și imobile), pentru cercetare industriala</t>
  </si>
  <si>
    <t>Cheltuieli pentru achiziţia de active fixe corporale (altele decât terenuri și imobile), pentru dezvoltare experimentală</t>
  </si>
  <si>
    <t>Cheltuieli cu amortizarea pentru cercetare industriala (costurile instrumentelor și ale echipamentelor)</t>
  </si>
  <si>
    <t>Cheltuieli cu amortizarea pentru dezvoltare experimentală (costurile instrumentelor și ale echipamentelor)</t>
  </si>
  <si>
    <t>Cheltuieli cu amortizarea pentru dezvoltare experimentală (clădiri)</t>
  </si>
  <si>
    <t>CATEGORIE_NUME</t>
  </si>
  <si>
    <t>SUBCATEGORIE_NUME</t>
  </si>
  <si>
    <t xml:space="preserve">CHELTUIELI CU ACHIZIȚIA DE ACTIVE FIXE CORPORALE (ALTELE DECÂT TERENURI ȘI IMOBILE), OBIECTE DE INVENTAR, MATERII PRIME ȘI  MATERIALE, INCLUSIV MATERIALE CONSUMABILE </t>
  </si>
  <si>
    <t xml:space="preserve">Cheltuieli cu achiziția de materii prime, materiale consumabile și alte produse similare necesare proiectului </t>
  </si>
  <si>
    <t>ALTE CHELTUIELI</t>
  </si>
  <si>
    <t xml:space="preserve">Alte cheltuieli </t>
  </si>
  <si>
    <t>Materiale de informare si promovare</t>
  </si>
  <si>
    <t>Cheltuieli pentru achiziția de active necorporale din surse externe în condiții de concurență deplină pentru activități de inovare</t>
  </si>
  <si>
    <t>Cheltuieli pentru achiziţia de active necorporale pentru cercetare industrială</t>
  </si>
  <si>
    <t>Cheltuieli pentru achiziţia de active necorporale  pentru dezvoltare experimentală</t>
  </si>
  <si>
    <t>CHELTUIELI SUB FORMA DE BAREME STANDARD PENTRU COSTURI UNITARE</t>
  </si>
  <si>
    <t xml:space="preserve">Cheltuieli sub forma de bareme standard pentru costuri unitare </t>
  </si>
  <si>
    <t>Cost unitar programe de formare cu recunoaștere națională (inițiere/perfecționare/specializare)</t>
  </si>
  <si>
    <t>Cost unitar programe de calificare nivel 2</t>
  </si>
  <si>
    <t>Cost unitar programe de calificare nivel 3</t>
  </si>
  <si>
    <t>Cost unitar programe de calificare nivel 4</t>
  </si>
  <si>
    <t>CHELTUIELI CU DEPLASAREA</t>
  </si>
  <si>
    <t xml:space="preserve">Cheltuieli cu deplasarea </t>
  </si>
  <si>
    <t>Cheltuieli cu deplasarea pentru personal propriu și experți implicați în implementarea proiectului</t>
  </si>
  <si>
    <t>Cheltuieli cu deplasarea pentru participanți - grup țintă</t>
  </si>
  <si>
    <t>Cheltuieli eligibile directe care intră sub incidența ajutorului de minimis</t>
  </si>
  <si>
    <t>Cheltuieli cu taxe/ abonamente/ cotizații/ acorduri/ autorizații/ garantii bancare necesare pentru implementarea proiectului</t>
  </si>
  <si>
    <t>Subvenții pentru înființarea unei afaceri (antreprenoriat</t>
  </si>
  <si>
    <t xml:space="preserve">4.4 Utilaje, echipamente tehnologice şi funcţionale care nu necesită montaj şi echipamente de transport </t>
  </si>
  <si>
    <t xml:space="preserve">4.5 Dotări </t>
  </si>
  <si>
    <t xml:space="preserve">Mijloace de transport </t>
  </si>
  <si>
    <t xml:space="preserve">1.1. Obtinerea terenului </t>
  </si>
  <si>
    <t xml:space="preserve">Cheltuieli cu achiziţia imobilelor deja construite </t>
  </si>
  <si>
    <t xml:space="preserve">Cheltuieli cu achiziționarea de instalații/ echipamente specifice în scopul obținerii unei economii de energie, precum și sisteme care utilizează surse regenerabile/ alternative de energie </t>
  </si>
  <si>
    <t xml:space="preserve">Cheltuieli cu amortizarea pentru cercetare industriala </t>
  </si>
  <si>
    <t xml:space="preserve">Cheltuieli cu amortizarea pentru dezvoltare experimentală </t>
  </si>
  <si>
    <t xml:space="preserve">Cheltuieli cu serviciile de modernizare a tramvaielor, troleibuze și autobuze  electrice </t>
  </si>
  <si>
    <t xml:space="preserve">Cheltuieli pentru achiziţia si montajul de statii si puncte de incarcare electrica </t>
  </si>
  <si>
    <t>Cheltuielicu amortizarea</t>
  </si>
  <si>
    <t>Cheltuieli cu achizitia de active fixe corporale (altele decat terenuri si imobile), obiecte de inventar, materiale consumabile</t>
  </si>
  <si>
    <t>Cheltuieli conexe investiției de bază</t>
  </si>
  <si>
    <t>Cheltuieli cu amortizarea pentru cercetare industriala (clădiri)</t>
  </si>
  <si>
    <t>Sisteme de transport urban digitalizate (sisteme ITS, e-ticketing, management de trafic, bike-sharing etc.)</t>
  </si>
  <si>
    <t>Echipamente, utilaje, instalații necesare pentru exploatare și întreținere</t>
  </si>
  <si>
    <t>Cheltuieli de amortizare pentru clădiri şi spaţii, în măsura şi pe durata utilizării acestor clădiri şi spaţii pentru activitatea de inovare de proces și organizațională</t>
  </si>
  <si>
    <t>Cheltuieli pentru achiziţia de substanţe, materiale, plante, animale de laborator, consumabile, obiecte de inventar şi alte produse similare necesare desfăşurării activităţilor de cercetare industriala</t>
  </si>
  <si>
    <t>Cheltuieli pentru achiziţia de substanţe, materiale, plante, animale de laborator, consumabile, obiecte de inventar şi alte produse similare necesare desfăşurării activităţilor de dezvoltare experimentală</t>
  </si>
  <si>
    <t>CHELTUIELI DE TIP FEDR</t>
  </si>
  <si>
    <t>Cheltuieli de tip FEDR cu excepția construcțiilor, terenurilor, achiziția imobilelor</t>
  </si>
  <si>
    <t>FINANTARE NELEGATA DE COSTURI</t>
  </si>
  <si>
    <t xml:space="preserve">Fiinantare nelegata de costuri </t>
  </si>
  <si>
    <t>FINANȚARE LA RATE FORFETARE PENTRU COSTURILE INDIRECTE</t>
  </si>
  <si>
    <t xml:space="preserve">Rata forfetară conform art. 54 lit (b) din Regulamentului (UE) nr. 2021/1060 </t>
  </si>
  <si>
    <t>CHELTUIELI GENERALE DE ADMINISTRATIE</t>
  </si>
  <si>
    <t>Cheltuieli generale de administratie</t>
  </si>
  <si>
    <t>CHELTUIELI CU HRANA</t>
  </si>
  <si>
    <t>Cheltuieli cu hrana</t>
  </si>
  <si>
    <t>CHELTUIELI PENTRU INSTRUMENTE FINANCIARE</t>
  </si>
  <si>
    <t xml:space="preserve">Cheltuieli pentru instrumente financiare </t>
  </si>
  <si>
    <t xml:space="preserve">CHELTUIELI CU ÎNCHIRIEREA, ALTELE DECÂT CELE PREVĂZUTE LA  CHELTUIELILE GENERALE DE ADMINISTRAȚIE </t>
  </si>
  <si>
    <t xml:space="preserve">Cheltuieli cu închirierea, altele decât cele prevăzute la  cheltuielilegenerale de administrație </t>
  </si>
  <si>
    <t>Cheltuieli de informare, comunicare și publicitate</t>
  </si>
  <si>
    <t xml:space="preserve">CHELTUIELI DE LEASING </t>
  </si>
  <si>
    <t>Cheltuieli de leasing fără achiziție</t>
  </si>
  <si>
    <t>Cheltuieli cu achiziția de mijloace de transport</t>
  </si>
  <si>
    <t>Cheltuieli cu achiziția de mijloace de transport pentru AT art. 36 RDC</t>
  </si>
  <si>
    <t>CHELTUIELI AFERENTE MANAGEMENTULUI DE PROIECT</t>
  </si>
  <si>
    <t>Cheltuielile salariale aferente partenerului (coordonator de proiect din partea partenerului, responsabil financiar și, opțional, responsabilul de achiziții publice și asistent manager)</t>
  </si>
  <si>
    <t xml:space="preserve">Cheltuielile salariale aferente liderului de parteneriat/partener unic (managerul de proiect,responsabil financiar si opțional responsabil achiziții publice și asistent manager) </t>
  </si>
  <si>
    <t>Cheltuielile salariale aferente liderului de parteneriat/partener unic (managerul de proiect, responsabil financiar si opțional responsabil achiziții publice și asistent manager)</t>
  </si>
  <si>
    <t xml:space="preserve">Contribuții sociale aferente cheltuielilor salariale și cheltuielilor asimilate acestora contribuții angajați și angajatori) </t>
  </si>
  <si>
    <t xml:space="preserve">Cheltuili sub forma de rata forfetara </t>
  </si>
  <si>
    <t>Cheltuieli indirecte conform art. 54 lit.b RDC 1060/2021</t>
  </si>
  <si>
    <t>Cheltuieli sub forma de rata forfetara cf. art. 25 din Regulamentul (UE) 651/2014</t>
  </si>
  <si>
    <t>CHELTUIELI RESURSE UMANE</t>
  </si>
  <si>
    <t xml:space="preserve">Cheltuieli salariale pentru cercetare industrială, aferente personalul implicat in implementarea proiectului (în derularea activităților, altele decât management de proiect) </t>
  </si>
  <si>
    <t xml:space="preserve">Cheltuieli salariale pentru dezvoltare experimentală, aferente personalul implicat in implementarea proiectului (în derularea activităților, altele decât management de proiect) </t>
  </si>
  <si>
    <t xml:space="preserve">Cheltuieli salariale cu echipa de management proiect - pentru personalul angajat al solicitantului  </t>
  </si>
  <si>
    <t xml:space="preserve">Cheltuieli cu salarii pentru punerea in piata a produsului/serviciului </t>
  </si>
  <si>
    <t xml:space="preserve">Onorarii/Venituri asimilate salariilor pentru experții proprii/cooptați </t>
  </si>
  <si>
    <t>Cheltuieli salariale</t>
  </si>
  <si>
    <t>Cheltuieli pentru detașarea de personal cu înaltă calificare de la un organism de cercetare și de difuzare a cunoștințelor sau de la o întreprindere mare</t>
  </si>
  <si>
    <t>Cheltuieli salariale pentru personalul implicat în procesul de selecție a IMM-urilor (parcuri)</t>
  </si>
  <si>
    <t>Cheltuieli onorarii asimilate salariilor pentru experți în inovare/transfer tehnologic/proprietatea intelectuală</t>
  </si>
  <si>
    <t>Cheltuieli salariale pentru personalul implicat in proiect (personal: cercetători, tehnicieni și alți membri ai personalului de sprijin), altul decat cel implicat in managementul de proiect</t>
  </si>
  <si>
    <t>Cheltuieli pentru detașarea de personal cu înaltă calificare</t>
  </si>
  <si>
    <t>Contribuții sociale aferente cheltuielilor salariale și cheltuielilor asimilate acestora (contribuții angajați și angajatori)</t>
  </si>
  <si>
    <t>CHELTUIELI SALARIALE</t>
  </si>
  <si>
    <t xml:space="preserve">Onorarii/venituri asimilate salariilor pentru experți proprii/cooptați </t>
  </si>
  <si>
    <t xml:space="preserve">Cheltuieli salariale cu personalul implicat în implementarea proiectului (în derularea  activităților, altele decât management de proiect) </t>
  </si>
  <si>
    <t>Contribuții sociale aferente cheltuielilor salariale și cheltuielilor asimilate acestora contribuții angajați și angajatori)</t>
  </si>
  <si>
    <t>Cheltuieli salariale cu echipa de management de proiect</t>
  </si>
  <si>
    <t>Cheltuieli AT efectuate pentru remunerarea personalului implicat in sistemul de coordonare, gestionare si control</t>
  </si>
  <si>
    <t xml:space="preserve">CHELTUIELI CU SERVICII </t>
  </si>
  <si>
    <t xml:space="preserve">Cheltuieli pentru consultanță și expertiză </t>
  </si>
  <si>
    <t>Cheltuieli cu servicii pentru organizarea de evenimente și cursuri de formare</t>
  </si>
  <si>
    <t>Cheltuieli cu servicii pentru derularea activităților proiectului</t>
  </si>
  <si>
    <t>Cheltuieli cu servicii IT, de dezvoltare/actualizare aplicații, configurare baze de date, migrare structuri de date etc.</t>
  </si>
  <si>
    <t>Cheltuieli cu servicii de management proiect</t>
  </si>
  <si>
    <t>Cheltuieli pentru instruire specifică pentru operarea / administrarea de aplicații software</t>
  </si>
  <si>
    <t>CHELTUIELI SUB FORMA DE SUME FORFETARE</t>
  </si>
  <si>
    <t xml:space="preserve">Cheltuieli sub forma de sume forfetare </t>
  </si>
  <si>
    <t>CHELTUIELI CU SUBVENTII/BURSE/PREMII/VOUCHERE/STIMULENTE</t>
  </si>
  <si>
    <t xml:space="preserve">Cheltuieli cu subventii/burse/premii/vouchere/stimulente </t>
  </si>
  <si>
    <t>CHELTUIELI CU SUBVENTII</t>
  </si>
  <si>
    <t xml:space="preserve">Subvenții </t>
  </si>
  <si>
    <t>Cheltuieli cu subvenții/burse/premii</t>
  </si>
  <si>
    <t>Subvenții</t>
  </si>
  <si>
    <t>Premii</t>
  </si>
  <si>
    <t>Burse</t>
  </si>
  <si>
    <t xml:space="preserve">CHELTUIELI CU TAXE/ ABONAMENTE/ COTIZAȚII/ ACORDURI/ AUTORIZAȚII NECESARE PENTRU IMPLEMENTAREA PROIECTULUI </t>
  </si>
  <si>
    <t xml:space="preserve">Cheltuieli cu taxe/ abonamente/ cotizații/ acorduri/ autorizații necesare pentru implementarea proiectului </t>
  </si>
  <si>
    <t>Costuri indirecte în procent de 7% din costurile directe eligibile</t>
  </si>
  <si>
    <t>LEASING</t>
  </si>
  <si>
    <t>Cheltuieli de leasing cu achizitie</t>
  </si>
  <si>
    <t>Cheltuieli de leasing fara achizitie</t>
  </si>
  <si>
    <t>Cheltuieli cu închirierea, altele decât cele prevăzute la cheltuielile generale de administrație</t>
  </si>
  <si>
    <t xml:space="preserve">1.2 Amenajarea terenului </t>
  </si>
  <si>
    <t xml:space="preserve">1.3 Amenajări pentru protecţia mediului şi aducerea terenului la starea iniţială </t>
  </si>
  <si>
    <t xml:space="preserve">1.4 Cheltuieli pentru relocarea/protecţia utilităţilor </t>
  </si>
  <si>
    <t xml:space="preserve">2 - Cheltuieli pentru asigurarea utilităţilor necesare obiectivului de investiţii </t>
  </si>
  <si>
    <t xml:space="preserve">4.1 Construcţii şi instalaţii </t>
  </si>
  <si>
    <t xml:space="preserve">4.2 Montaj utilaje, echipamente tehnologice şi funcţionale </t>
  </si>
  <si>
    <t xml:space="preserve">4.3 Utilaje, echipamente tehnologice şi funcţionale care necesită montaj </t>
  </si>
  <si>
    <t xml:space="preserve">5.1.1 Lucrări de construcţii şi instalaţii aferente organizării de şantier </t>
  </si>
  <si>
    <t xml:space="preserve">5.1.2 Cheltuieli conexe organizării şantierului </t>
  </si>
  <si>
    <t xml:space="preserve">5.3 Cheltuieli diverse şi neprevăzute </t>
  </si>
  <si>
    <t>Cheltuieli conexe investitiei de baza</t>
  </si>
  <si>
    <t xml:space="preserve">6.1 Pregatirea personalului de exploatare </t>
  </si>
  <si>
    <t xml:space="preserve">6.2 Probe tehnologice si teste </t>
  </si>
  <si>
    <t>Cheltuieli pentru amplasarea de statii si puncte de incarcare electrica</t>
  </si>
  <si>
    <t>Cheltuieli pentru infrastructura rutieră, poduri, pasaje destinate prioritar transportului public urban de călători</t>
  </si>
  <si>
    <t>4.1.2 Construcții și instalații – consolidare</t>
  </si>
  <si>
    <t>Măsuri de tip FSE+</t>
  </si>
  <si>
    <t>Cheltuieli cu indemnizații aferente contractelor de internship</t>
  </si>
  <si>
    <t>Cheltuieli salariale pentru tutorii de practică</t>
  </si>
  <si>
    <t>Cheltuieli de natură salarială pentru experții proprii</t>
  </si>
  <si>
    <t xml:space="preserve">Cheltuieli cu servicii de specializate pentru implementarea măsurilor de tip FSE+ </t>
  </si>
  <si>
    <t>Cheltuieli cu servicii IT</t>
  </si>
  <si>
    <t>Cheltuieli cu alte servicii</t>
  </si>
  <si>
    <t xml:space="preserve">Cheltuieli de deplasare </t>
  </si>
  <si>
    <t>Cheltuieli de participare la cursuri de specializare/programe de formare pentru cadrele didactice</t>
  </si>
  <si>
    <t>Cheltuieli pentru acreditare la ARACIS</t>
  </si>
  <si>
    <t>Cheltuieli pentru acreditare la ANC</t>
  </si>
  <si>
    <t>Cheltuieli cu servicii de specialitate pentru dezvoltarea și pilotarea furnizării de cursuri deschise de formare continuă</t>
  </si>
  <si>
    <t>Burse/indemnizații pentru studenții aparținând grupurilor vulnerabile, inclusiv studenții cu CES</t>
  </si>
  <si>
    <t>Alte cheltuieli</t>
  </si>
  <si>
    <t xml:space="preserve">3.1.1 Studii de teren </t>
  </si>
  <si>
    <t xml:space="preserve">3.1.2 Raport privind impactul asupra mediului </t>
  </si>
  <si>
    <t>3.1.3. Alte studii specifice</t>
  </si>
  <si>
    <t xml:space="preserve">3.2 Documentaţii-suport şi cheltuieli pentru obţinerea de avize, acorduri şi autorizații </t>
  </si>
  <si>
    <t xml:space="preserve">3.3 Expertizare tehnică </t>
  </si>
  <si>
    <t xml:space="preserve">3.4 Certificarea performanţei energetice şi auditul energetic al clădirilor </t>
  </si>
  <si>
    <t xml:space="preserve">3.5.1 Tema proiectare </t>
  </si>
  <si>
    <t xml:space="preserve">3.5.2 Studiu de prefezabilitate </t>
  </si>
  <si>
    <t xml:space="preserve">3.5.3. Studiu de fezabilitate/documentaţie de avizare a lucrărilor de intervenţii şi deviz general </t>
  </si>
  <si>
    <t xml:space="preserve">3.5.4. Documentaţiile tehnice necesare în vederea obţinerii avizelor/acordurilor/autorizaţiilor </t>
  </si>
  <si>
    <t xml:space="preserve">3.5.5. Verificarea tehnică de calitate a proiectului tehnic şi a detaliilor de execuţie </t>
  </si>
  <si>
    <t xml:space="preserve">3.5.6. Proiect tehnic şi detalii de execuţie </t>
  </si>
  <si>
    <t xml:space="preserve">3.7.1  Managementul de proiect pentru obiectivul de investiţii </t>
  </si>
  <si>
    <t xml:space="preserve">3.7.2. Auditul financiar </t>
  </si>
  <si>
    <t xml:space="preserve">3.8.1. Asistenţă tehnică din partea proiectantului </t>
  </si>
  <si>
    <t xml:space="preserve">3.8.2. Dirigenţie de şantier/supervizare </t>
  </si>
  <si>
    <t>5.4 Cheltuieli pentru informare şi publicitate</t>
  </si>
  <si>
    <t xml:space="preserve">3.6. Organizarea procedurilor de achiziţie </t>
  </si>
  <si>
    <t xml:space="preserve">Cheltuieli efectuate în cadrul activităților de marketing și branding </t>
  </si>
  <si>
    <t xml:space="preserve">Cheltuieli pentru consultanță și expertiză pentru elaborare P.M.U.D </t>
  </si>
  <si>
    <t>Cheltuieli cu digitizarea obiectivelor</t>
  </si>
  <si>
    <t xml:space="preserve">Cheltuieli cu servicii tehnologice specifice  </t>
  </si>
  <si>
    <t xml:space="preserve">Cheltuieli cu servicii pentru derularea activităților proiectului </t>
  </si>
  <si>
    <t xml:space="preserve">Cheltuieli de promovare a rezultatelor proiectului de cercetare industrial/dezvoltare experimentală pe scară largă  </t>
  </si>
  <si>
    <t xml:space="preserve">cheltuieli cu servicii IT, de dezvoltare/ actualizare aplicații, configurare baze de date, migrare structuri de date etc </t>
  </si>
  <si>
    <t xml:space="preserve">cheltuieli pentru servicii de sprijinire a inovării </t>
  </si>
  <si>
    <t xml:space="preserve">cheltuieli privind certificarea națională/ internațională a produselor, serviciilor sau diferitelor procese specific </t>
  </si>
  <si>
    <t xml:space="preserve">Cheltuieli privind implementarea si certificarea sistemelor de management a calitatii ISO </t>
  </si>
  <si>
    <t xml:space="preserve">Cheltuieli cu servicii pentru internaționalizare </t>
  </si>
  <si>
    <t xml:space="preserve">Cheltuieli cu servicii pentru organizarea de evenimente și cursuri de formare </t>
  </si>
  <si>
    <t xml:space="preserve">cheltuieli cu servicii de asistenta si consultanta pentru realizarea modelului conceptual inovativ </t>
  </si>
  <si>
    <t xml:space="preserve">cheltuieli aferente cercetării contractuale pentru activități de cercetare industrial </t>
  </si>
  <si>
    <t xml:space="preserve">cheltuieli aferente cercetării contractuale pentru activități de dezvoltare experimentală. </t>
  </si>
  <si>
    <t xml:space="preserve">Cheltuieli pentru obtinerea, validarea si protejarea brevetelor si a altor active necorporale  </t>
  </si>
  <si>
    <t xml:space="preserve">Cheltuieli pentru realizarea studiului de fezabilitate pregatitor pentru cercetare industriala </t>
  </si>
  <si>
    <t xml:space="preserve">Cheltuieli pentru realizarea studiului de fezabilitate pregătitor pentru dezvoltare experimentală </t>
  </si>
  <si>
    <t>Cheltuieli de promovare si informare, consultare, constientizare a grupului țintă</t>
  </si>
  <si>
    <t>Cheltuieli cu servicii de consultanta in domeniul digitalizarii/TIC</t>
  </si>
  <si>
    <t>Cheltuieli pentru pregătirea personalului de exploatare</t>
  </si>
  <si>
    <t>Masuri de tip FSE+ care se adresează desegregarii ?i incluziunii sociale</t>
  </si>
  <si>
    <t>Cheltuieli pentru consultan?ă ?i expertiză pentru elaborare SDT</t>
  </si>
  <si>
    <t>Cheltuieli pentru realizarea planurilor de interpretare, valorificarea obiectivelor de patrimoniu</t>
  </si>
  <si>
    <t>Cheltuieli cu inchirierea, altele decat cele prevazute in cheltuieli generale de administratie</t>
  </si>
  <si>
    <t>Cheltuieli pentru consultanță și expertiză (ETF, evaluare, studii, cercetari de piata, strategii, analize, consultanţă şi expertiză tehnică, financiară şi juridică etc)</t>
  </si>
  <si>
    <t>Alte cheltuieli de consolidare a capacității administrative</t>
  </si>
  <si>
    <t>Cheltuieli pentru consultanță și expertiză pentru elaborare Strategii Teritoriale</t>
  </si>
  <si>
    <t>Cheltuieli aferente unor activități de transfer de abilități/competențe/cunoștințe de cercetare-dezvoltare</t>
  </si>
  <si>
    <t>Costurile pentru serviciile de consultanță în domeniul inovării</t>
  </si>
  <si>
    <t>Cheltuieli aferente cercetării contractuale pentru activități de cercetare industrială, cunoștințelor și brevetelor cumpărate sau obținute cu licență din surse externe</t>
  </si>
  <si>
    <t>Cheltuieli aferente cercetării contractuale pentru activități de dezvoltare experimentală, cunoștințelor și brevetelor cumpărate sau obținute cu licență din surse externe</t>
  </si>
  <si>
    <t>Costurile pentru serviciile de consultanță în domeniul inovării și pentru serviciile de sprijinire a inovării</t>
  </si>
  <si>
    <t>Cheltuieli pentru servicii de consultanță și echivalente folosite exclusiv pentru activitățile de cercetare industriala</t>
  </si>
  <si>
    <t>Cheltuieli pentru servicii consultanță și echivalente folosite exclusiv pentru activitățile de dezvoltare experimentala</t>
  </si>
  <si>
    <t>Cheltuieli pentru cercetarea fundamentală</t>
  </si>
  <si>
    <t>Alte cheltuieli cu servicii</t>
  </si>
  <si>
    <t>Cheltuieli cu activitati de cooperare</t>
  </si>
  <si>
    <t>Cheltuieli de informare, consultare, constientizare</t>
  </si>
  <si>
    <t>Cheltuieli pentru consultanta</t>
  </si>
  <si>
    <t>Cheltuieli cu studii, proiectare si alte servicii aferente statiilor si punctelor de incarcare electrica</t>
  </si>
  <si>
    <t xml:space="preserve">5.2.1. Comisioanele şi dobânzile aferente creditului băncii finanţatoare </t>
  </si>
  <si>
    <t xml:space="preserve">5.2.2 Cota aferentă ISC pentru controlul calităţii lucrărilor de construcţii </t>
  </si>
  <si>
    <t xml:space="preserve">5.2.3. Cota aferentă ISC pentru controlul statului în amenajarea teritoriului, urbanism şi pentru autorizarea lucrărilor de construcţii </t>
  </si>
  <si>
    <t xml:space="preserve">5.2.4. Cota aferentă Casei Sociale a Constructorilor - CSC </t>
  </si>
  <si>
    <t>5.2.5. Taxe pentru acorduri, avize conforme şi autorizaţia de construire/desfiinţare</t>
  </si>
  <si>
    <t>Cheltuieli cu taxe, abonamente, cotizatii, acorduri, autorizatii necesare pentru implementarea proiectului (altele decât cele din Devizul General)</t>
  </si>
  <si>
    <t>Alte taxe</t>
  </si>
  <si>
    <t xml:space="preserve">TOTAL CHELTUIELI PENTRU ACTIVITĂȚILE DE CERCETARE INDUSTRIALĂ, CERCETARE EXPERIMENTALĂ ȘI REALIZAREA DE STUDII DE FEZABILITATE </t>
  </si>
  <si>
    <t>TOTAL CHELTUIELI PENTRU ACTIVITATILE DE INOVARE DESTINATE IMM-URILOR, ÎN CONFORMITATE CU ART. 28 DIN REGULAMENTUL (UE) 651/2014</t>
  </si>
  <si>
    <t>CHELTUIELI PENTRU ACTIVITATILE DE INOVARE DESTINATE IMM-URILOR, ÎN CONFORMITATE CU ART. 28 DIN REGULAMENTUL (UE) 651/2014</t>
  </si>
  <si>
    <t>STUDII</t>
  </si>
  <si>
    <t>PROIECTARE</t>
  </si>
  <si>
    <t>ASISTENTA TEHNICA</t>
  </si>
  <si>
    <t>CONSULTANTA</t>
  </si>
  <si>
    <t>TOTAL ALTE CHELTUIELI PENTRU  SERVICII, TAXE SI COMISIOANE, COOPERARE- AJUTOR DE MINIMIS</t>
  </si>
  <si>
    <t>TOTAL CHELTUIELI PRIVIND activități transnaționale de cooperare, integrare în rețele și schimburi de bune practici- AJUTOR DE MINIMIS</t>
  </si>
  <si>
    <t>TOTAL BUGET</t>
  </si>
  <si>
    <t>Valoarea totala eligibilă, inclusiv TVA aferenta</t>
  </si>
  <si>
    <t xml:space="preserve">SURSE DE FINANŢARE AJUTOR DE STAT PENTRU PROIECTE DE CERCETARE SI DEZVOLTARE </t>
  </si>
  <si>
    <t>Componenta finanțabilă prin ajutor de stat pentru cercetare si dezvoltare, din care:</t>
  </si>
  <si>
    <t xml:space="preserve">Valoarea totala eligibilă, inclusiv TVA aferenta, din care: </t>
  </si>
  <si>
    <t>I.b.1.</t>
  </si>
  <si>
    <t>I.b.1.1.</t>
  </si>
  <si>
    <t>Cercetare industriala</t>
  </si>
  <si>
    <t>I.b.1.2.</t>
  </si>
  <si>
    <t>Dezvoltare experimentala</t>
  </si>
  <si>
    <t>I.b.1.3.</t>
  </si>
  <si>
    <t>Realizare de studii de fezabilitate premergătoare activităților de cercetare-dezvoltare</t>
  </si>
  <si>
    <t>I.b.2.</t>
  </si>
  <si>
    <t>Cheltuieli eligibile totale aferente Partenerului 2</t>
  </si>
  <si>
    <t>I.b.2.1.</t>
  </si>
  <si>
    <t>I.b.2.2.</t>
  </si>
  <si>
    <t>I.b.2.3.</t>
  </si>
  <si>
    <t>I.b.3.</t>
  </si>
  <si>
    <t>I.b.3.1.</t>
  </si>
  <si>
    <t>I.b.3.2.</t>
  </si>
  <si>
    <t>I.b.3.3.</t>
  </si>
  <si>
    <t>Contribuţia totală a solicitantului/partenerilor, din care:</t>
  </si>
  <si>
    <t xml:space="preserve">Contribuţia Partenerului 1 la cheltuieli eligibile </t>
  </si>
  <si>
    <t xml:space="preserve">Contribuţia Partenerului 2 la cheltuieli eligibile </t>
  </si>
  <si>
    <t>Contribuţia solicitantului/partenerilor la cheltuieli neeligibile, inclusiv TVA aferenta</t>
  </si>
  <si>
    <t>Finanțarea nerambursabilă totală solicitată, din care:</t>
  </si>
  <si>
    <t>III.a</t>
  </si>
  <si>
    <t>Finantare nerambursabila pentru cercetare industriala</t>
  </si>
  <si>
    <t>III.b</t>
  </si>
  <si>
    <t>Finantare nerambursabila pentru dezvoltare experimentala</t>
  </si>
  <si>
    <t>III.c</t>
  </si>
  <si>
    <t>Finantare nerambursabila pentru realizarea de studii de fezabilitate pregătitoare pentru activităţile de cercetare-dezvoltare</t>
  </si>
  <si>
    <t>SURSE DE FINANŢARE AJUTOR PENTRU INOVARE DESTINAT IMM-URILOR</t>
  </si>
  <si>
    <t>Componenta finanțabilă prin ajutor pentru inovare destinat IMM-urilor, din care:</t>
  </si>
  <si>
    <t>SURSE DE FINANŢARE AJUTOR MINIMIS</t>
  </si>
  <si>
    <t>Componenta finanțabilă prin ajutor DE MINIMIS</t>
  </si>
  <si>
    <t>https://commission.europa.eu/funding-tenders/procedures-guidelines-tenders/information-contractors-and-beneficiaries/exchange-rate-inforeuro_en</t>
  </si>
  <si>
    <t>Rata de actualizare financiară</t>
  </si>
  <si>
    <t>Rate-inforeuro</t>
  </si>
  <si>
    <t>Implementare si operare</t>
  </si>
  <si>
    <t>AN 1</t>
  </si>
  <si>
    <t>AN 2</t>
  </si>
  <si>
    <t>AN 3</t>
  </si>
  <si>
    <t>AN 4</t>
  </si>
  <si>
    <t>AN 5</t>
  </si>
  <si>
    <t>AN 6</t>
  </si>
  <si>
    <t>AN 7</t>
  </si>
  <si>
    <t>AN 8</t>
  </si>
  <si>
    <t>AN 9</t>
  </si>
  <si>
    <t>AN 10</t>
  </si>
  <si>
    <t>Venituri din vanzari produse</t>
  </si>
  <si>
    <t>Venituri din prestari servicii</t>
  </si>
  <si>
    <t>Venituri din vanzari marfuri</t>
  </si>
  <si>
    <t>Cheltuieli cu materiile prime si cu materialele consumabile</t>
  </si>
  <si>
    <t xml:space="preserve">Cheltuieli privind marfurile </t>
  </si>
  <si>
    <t>Total cheltuieli materiale</t>
  </si>
  <si>
    <t xml:space="preserve">Cheltuieli cu asigurarile si protectia sociala </t>
  </si>
  <si>
    <t>Plati TVA</t>
  </si>
  <si>
    <t>Rambursari TVA</t>
  </si>
  <si>
    <t xml:space="preserve">Disponibil de numerar la inceputul perioadei </t>
  </si>
  <si>
    <t xml:space="preserve">Disponibil de numerar la sfarsitul perioadei </t>
  </si>
  <si>
    <t>ACTIVITATEA DE FINANTARE</t>
  </si>
  <si>
    <t>INCASARI DIN ACTIVITATEA DE FINANTARE</t>
  </si>
  <si>
    <t>Ajutor nerambursabil</t>
  </si>
  <si>
    <t>PLATI DIN ACTIVITATEA DE FINANTARE</t>
  </si>
  <si>
    <t xml:space="preserve">Achizitii de active fixe corporale, incl TVA </t>
  </si>
  <si>
    <t>Achizitii de active fixe necorporale, incl TVA</t>
  </si>
  <si>
    <t>6 - Proiecții financiare la nivelul întreprinderii</t>
  </si>
  <si>
    <t>Tabel 1 - Proiectia fluxului de numerar la nivelul intregii activitati a intreprinderii, cu ajutor nerambursabil, pe perioada de implementare si operare a investitiei</t>
  </si>
  <si>
    <t>Nr. Crt.</t>
  </si>
  <si>
    <t>CATEGORIA</t>
  </si>
  <si>
    <t>Credite pe termen lung, din care</t>
  </si>
  <si>
    <t>Imprumut pentru realizarea investitiei</t>
  </si>
  <si>
    <t>Alte Credite pe termen mediu si lung, leasinguri, alte datorii financiare</t>
  </si>
  <si>
    <t>Credite pe termen scurt</t>
  </si>
  <si>
    <t>Total intrari de lichiditati din activitatea de finantare</t>
  </si>
  <si>
    <t xml:space="preserve">Rambursari de Credite pe termen mediu si lung, din care:  </t>
  </si>
  <si>
    <t xml:space="preserve">      Rate la imprumut - cofinantare la proiect</t>
  </si>
  <si>
    <t xml:space="preserve">      Rate la alte credite pe termen mediu si lung, leasinguri, alte datorii financ.</t>
  </si>
  <si>
    <t>Dividende (inclusiv impozitele aferentăe)</t>
  </si>
  <si>
    <t>Total iesiri de lichiditati din activitatea finantare</t>
  </si>
  <si>
    <t>Flux de lichiditati din activitatea de finantare</t>
  </si>
  <si>
    <t>ACTIVITATEA DE INVESTITII</t>
  </si>
  <si>
    <t>INCASARI DIN ACTIVITATEA DE INVESTITII</t>
  </si>
  <si>
    <t>Vanzari de active corporale/necorporale, incl TVA</t>
  </si>
  <si>
    <t>Total intrari de lichididati din activitatea de investitii</t>
  </si>
  <si>
    <r>
      <t>PLATI DIN ACTIVITATEA DE INVESTITII</t>
    </r>
    <r>
      <rPr>
        <sz val="9"/>
        <rFont val="Calibri"/>
        <family val="2"/>
        <scheme val="minor"/>
      </rPr>
      <t xml:space="preserve"> (inlcusiv</t>
    </r>
    <r>
      <rPr>
        <sz val="9"/>
        <color rgb="FFFF0000"/>
        <rFont val="Calibri"/>
        <family val="2"/>
        <scheme val="minor"/>
      </rPr>
      <t xml:space="preserve"> Cheltuieli cu inlocuirea echipamentelor/dotarilor cu durata scurta de viata</t>
    </r>
  </si>
  <si>
    <t>Achizitia servicii, incl TVA</t>
  </si>
  <si>
    <t>Cheltuieli cu inlocuirea echipamentelor/dotarilor cu durata scurta de viata</t>
  </si>
  <si>
    <t>Total iesiri de lichididati din activitatea de investitii</t>
  </si>
  <si>
    <t>Flux de lichiditati din activitatea de  investitii</t>
  </si>
  <si>
    <t>Flux de lichiditati din activitatea de investitii si finantare</t>
  </si>
  <si>
    <t>Venituri din exploatare, incl TVA</t>
  </si>
  <si>
    <t>Venituri din  vanzari produse (fără TVA)</t>
  </si>
  <si>
    <t>TVA aferentă veniturilor din vanzari produse</t>
  </si>
  <si>
    <t>Venituri din prestari servicii (fără TVA)</t>
  </si>
  <si>
    <t>TVA aferentă veniturilor din  prestari servicii</t>
  </si>
  <si>
    <t>Venituri din vanzari marfuri (fără TVA)</t>
  </si>
  <si>
    <t>TVA aferentă veniturilor din vanzari marfuri</t>
  </si>
  <si>
    <t>Venituri din subventii de exploatare aferente cifrei de afaceri nete</t>
  </si>
  <si>
    <t>Venituri din subventii de exploatare aferentă cifrei de afaceri nete (fără TVA)</t>
  </si>
  <si>
    <t>TVA aferentă din subventii de exploatare aferentăe cifrei de afaceri nete</t>
  </si>
  <si>
    <t>Venituri din alte activitati</t>
  </si>
  <si>
    <t>Venituri din alte activități (fără TVA)</t>
  </si>
  <si>
    <t>TVA aferentă veniturilor din alte activități</t>
  </si>
  <si>
    <t>Alte venituri din exploatare (fără TVA)</t>
  </si>
  <si>
    <t>TVA aferentă altor venituri din exploatare</t>
  </si>
  <si>
    <t>Venituri financiare</t>
  </si>
  <si>
    <t>Venituri din interese de participare</t>
  </si>
  <si>
    <t>Venituri din investitii si imprumuturi care fac parte din activele imobilizate</t>
  </si>
  <si>
    <t>Venituri din dobanzi</t>
  </si>
  <si>
    <t>Alte venituri financiare (din diferente de curs valutar, din sconturi obtinute, din investitii financiare pe termen scurt, din investitii financiare cedate, alte venituri financiare)</t>
  </si>
  <si>
    <t>Cheltuieli cu materiile prime si cu materialele consumabile (fără TVA)</t>
  </si>
  <si>
    <t xml:space="preserve">TVA aferentă cheltuielilor cu materiile prime si cu materialele consumabile </t>
  </si>
  <si>
    <t>Alte cheltuieli materiale  (fără TVA)</t>
  </si>
  <si>
    <t>TVA aferentă altor cheltuieli materiale</t>
  </si>
  <si>
    <t>Alte cheltuieli externe (cu energia si apa)</t>
  </si>
  <si>
    <t>Alte cheltuieli externe (cu energia si apa) fără TVA</t>
  </si>
  <si>
    <t>TVA aferentă altor cheltuieli externe (cu energia si apa)</t>
  </si>
  <si>
    <t>Cheltuieli privind marfurile (fără TVA)</t>
  </si>
  <si>
    <t xml:space="preserve">TVA aferentă cheltuielilor privind marfurile </t>
  </si>
  <si>
    <t>Salarii si indemnizatii</t>
  </si>
  <si>
    <t>Alte cheltuieli de exploatare (prestatii externe, alte impozite, taxe si varsaminte asimilate, alte cheltuieli)</t>
  </si>
  <si>
    <t>Ate cheltuieli din exploatare (fără TVA)</t>
  </si>
  <si>
    <t>TVA aferentă altor cheltuieli din exploatare</t>
  </si>
  <si>
    <t>Cheltuieli financiare</t>
  </si>
  <si>
    <t>Cheltuielile privind dobanzile</t>
  </si>
  <si>
    <t xml:space="preserve">     La imprumut - cofinantare la proiect</t>
  </si>
  <si>
    <t xml:space="preserve">     La alte credite pe termen mediu si lung, leasinguri, alte datorii financiare</t>
  </si>
  <si>
    <t xml:space="preserve">     La credite pe termen scurt</t>
  </si>
  <si>
    <t>Alte cheltuieli financiare (pierderi din creante legate de participatii, din diferente de curs valutar, din sconturi obtinute, privind investitiile financiare cedate, alte cheltuieli financiare)</t>
  </si>
  <si>
    <t>Total iesiri de lichiditati din activitatea de exploatare</t>
  </si>
  <si>
    <t>Flux de lichiditati total brut inainte de plati pentru impozit pe profit /cifra de afaceri si ajustare TVA</t>
  </si>
  <si>
    <t>Impozitul pe profit</t>
  </si>
  <si>
    <t>Impozitul specific unor activitati</t>
  </si>
  <si>
    <t>Alte impozite neprezentate la elementele de mai sus</t>
  </si>
  <si>
    <t xml:space="preserve">Plati/incasari pentru impozite si taxe  </t>
  </si>
  <si>
    <t xml:space="preserve">Flux de lichiditati net din activitatea de exploatare </t>
  </si>
  <si>
    <t>FLUX DE LICHIDITATI (CASH FLOW)</t>
  </si>
  <si>
    <t xml:space="preserve">Flux de lichiditati net al perioadei </t>
  </si>
  <si>
    <t>Tabel 2 - Proiectia Contului de profit si pierdere la nivelul intregii activitati a intreprinderii, pe perioada de implementare si operare a proiectului</t>
  </si>
  <si>
    <t>VENITURI DIN EXPLOATARE</t>
  </si>
  <si>
    <t xml:space="preserve">Cifra de afaceri </t>
  </si>
  <si>
    <t>Venituri aferente costului producției în curs de execuție (+ pentru C; - pentru D)</t>
  </si>
  <si>
    <t>Venituri  din productia realizata pentru scopuri proprii si capitalizata</t>
  </si>
  <si>
    <t>Alte venituri din exploatare (inclusiv veniturile din subventii pentru investitii)</t>
  </si>
  <si>
    <t>Total venituri din exploatare</t>
  </si>
  <si>
    <t>CHELTUIELI DE EXPLOATARE</t>
  </si>
  <si>
    <t xml:space="preserve">Cheltuieli materiale, materii prime, mărfuri – total </t>
  </si>
  <si>
    <t>Cheltuieli cu personalul – total</t>
  </si>
  <si>
    <t>Ajustari de valoare si provizioane, amortizare - total</t>
  </si>
  <si>
    <t>Total cheltuieli de exploatare</t>
  </si>
  <si>
    <t>Rezultatul din exploatare</t>
  </si>
  <si>
    <t>Cheltuieli cu amortizarile</t>
  </si>
  <si>
    <t>TOTAL VENITURI FINANCIARE</t>
  </si>
  <si>
    <t>Total venituri financiare</t>
  </si>
  <si>
    <t>CHELTUIELI FINANCIARE DIN CARE</t>
  </si>
  <si>
    <t>Alte cheltuieli financiare</t>
  </si>
  <si>
    <t xml:space="preserve">Total cheltuieli financiare </t>
  </si>
  <si>
    <t>Rezultatul financiar</t>
  </si>
  <si>
    <t>Rezultat curent</t>
  </si>
  <si>
    <t>REZULTATUL BRUT AL EXERCIŢIULUI FINANCIAR</t>
  </si>
  <si>
    <t>REZULTATUL NET AL EXERCIŢIULUI FINANCIAR</t>
  </si>
  <si>
    <t>SITUATII FINANCIARE PERSOANE JURIDICE FĂRĂ SCOP PATRIMONIAL</t>
  </si>
  <si>
    <t>Ponderea veniturilor din vânzări produse / servicii / procese inovatoare raportată la cifra de afaceri</t>
  </si>
  <si>
    <t>Ponderea profitului din exploatare provenit din inovare</t>
  </si>
  <si>
    <t>Ponderea ratei de creștere anuale compuse (CAGR)</t>
  </si>
  <si>
    <t>0- Instructiuni</t>
  </si>
  <si>
    <t>Intensitatea ajutorului de minimis este de 100%.</t>
  </si>
  <si>
    <t xml:space="preserve">Cheltuieli diverse și neprevăzute sunt eligible in limita a </t>
  </si>
  <si>
    <t>din valoarea eligibilă a investiției de bază.</t>
  </si>
  <si>
    <t>din valoarea eligibilă a investiției de bază</t>
  </si>
  <si>
    <t xml:space="preserve">Valoarea maximă a asistenței financiare nerambursabilă pentru servicii de consultanță în domeniul inovării (exclusiv pentru IMM-uri), Servicii de sprijinire a inovării (exclusiv pentru IMM-uri) nu poate să depășească valoarea de 220.000 euro în trei ani fiscali (anul curent și 2 anteriori). </t>
  </si>
  <si>
    <t>din valoarea eligibilă a proiectului.</t>
  </si>
  <si>
    <t xml:space="preserve">Cheltuielile de informare si publicitate </t>
  </si>
  <si>
    <t>Plafon de cheltuială maximă (fara TVA)</t>
  </si>
  <si>
    <t xml:space="preserve">Cheltuielile cu activitatea de audit financiar extern sunt eligibile în limita a </t>
  </si>
  <si>
    <r>
      <t xml:space="preserve">Datele se introduc </t>
    </r>
    <r>
      <rPr>
        <u/>
        <sz val="9"/>
        <color indexed="8"/>
        <rFont val="Calibri"/>
        <family val="2"/>
        <scheme val="minor"/>
      </rPr>
      <t>numai</t>
    </r>
    <r>
      <rPr>
        <sz val="9"/>
        <color indexed="8"/>
        <rFont val="Calibri"/>
        <family val="2"/>
        <scheme val="minor"/>
      </rPr>
      <t xml:space="preserve"> in celulele marcate cu gri;  datele se introduc in LEI.</t>
    </r>
  </si>
  <si>
    <t xml:space="preserve"> / trimestru (fără TVA) aferente activităților ce pot fi auditate în trimestrul respectiv.  </t>
  </si>
  <si>
    <t>Categorie indicator financiar</t>
  </si>
  <si>
    <t>Perioada la care se raporteaza</t>
  </si>
  <si>
    <t>UNITATE DE MASURA</t>
  </si>
  <si>
    <t>VALOARE</t>
  </si>
  <si>
    <t>%</t>
  </si>
  <si>
    <t>Anul de referinta</t>
  </si>
  <si>
    <t>Raportul dintre cuantumul finantarii nerambursabile solicitate si cifra de afaceri inregistrata in anul de referinta</t>
  </si>
  <si>
    <t>Durata de viata economica a investitiei</t>
  </si>
  <si>
    <t xml:space="preserve">Fluxul de numerar net cumulat </t>
  </si>
  <si>
    <t>Istoric</t>
  </si>
  <si>
    <t>Cresterea cifrei de afaceri anuală pentru anul fiscal următor anului în care este finalizată investiția</t>
  </si>
  <si>
    <t>Numar mediu de angajati</t>
  </si>
  <si>
    <t>Productivitatea Muncii</t>
  </si>
  <si>
    <t xml:space="preserve">Creșterea productivității muncii pentru anul fiscal următor anului în care este finalizată investiția </t>
  </si>
  <si>
    <r>
      <t xml:space="preserve">Credite pe termen scurt </t>
    </r>
    <r>
      <rPr>
        <sz val="9"/>
        <color rgb="FFFF0000"/>
        <rFont val="Calibri"/>
        <family val="2"/>
        <scheme val="minor"/>
      </rPr>
      <t>(aferente proiectului)</t>
    </r>
  </si>
  <si>
    <r>
      <t>Rambursari de credite pe termen scurt (</t>
    </r>
    <r>
      <rPr>
        <sz val="9"/>
        <color rgb="FFFF0000"/>
        <rFont val="Calibri"/>
        <family val="2"/>
        <scheme val="minor"/>
      </rPr>
      <t>aferente proiectului)</t>
    </r>
  </si>
  <si>
    <t>Alte rambursari de credite pe termen scurt</t>
  </si>
  <si>
    <t xml:space="preserve">Rambursari de credite pe termen scurt </t>
  </si>
  <si>
    <r>
      <t>Total intrari de lichiditati din activitatea de exploatare</t>
    </r>
    <r>
      <rPr>
        <b/>
        <sz val="9"/>
        <color rgb="FFFF0000"/>
        <rFont val="Calibri"/>
        <family val="2"/>
        <scheme val="minor"/>
      </rPr>
      <t xml:space="preserve"> </t>
    </r>
  </si>
  <si>
    <r>
      <t>Intrari de lichiditati din activitatea de exploatare</t>
    </r>
    <r>
      <rPr>
        <b/>
        <sz val="9"/>
        <color rgb="FFFF0000"/>
        <rFont val="Calibri"/>
        <family val="2"/>
        <scheme val="minor"/>
      </rPr>
      <t xml:space="preserve">  (exclusiv incasari aferente proiectului)</t>
    </r>
  </si>
  <si>
    <r>
      <t>Intrari de lichiditati din activitatea de exploatare</t>
    </r>
    <r>
      <rPr>
        <b/>
        <sz val="9"/>
        <color rgb="FFFF0000"/>
        <rFont val="Calibri"/>
        <family val="2"/>
        <scheme val="minor"/>
      </rPr>
      <t xml:space="preserve"> a proiectului</t>
    </r>
  </si>
  <si>
    <r>
      <t xml:space="preserve">Cheltuieli din exploatare, incl TVA </t>
    </r>
    <r>
      <rPr>
        <b/>
        <sz val="9"/>
        <color rgb="FFFF0000"/>
        <rFont val="Calibri"/>
        <family val="2"/>
        <scheme val="minor"/>
      </rPr>
      <t>aferente proiectului</t>
    </r>
  </si>
  <si>
    <t>Total iesiri de lichiditati din activitatea de exploatare a proiectului</t>
  </si>
  <si>
    <t>Flux de lichiditati brut din activitatea de  exploatare (a proiectului)</t>
  </si>
  <si>
    <t>Flux de lichiditati brut din activitatea de  exploatare (exclusiv activitatea  proiectului)</t>
  </si>
  <si>
    <t xml:space="preserve">Flux de lichiditati brut din activitatea de  exploatare </t>
  </si>
  <si>
    <t>Cheltuieli eligibile totale aferente Partenerului 1</t>
  </si>
  <si>
    <t>Cheltuieli eligibile totale aferente Partenerului 3</t>
  </si>
  <si>
    <t xml:space="preserve">Contribuţia Partenerului 3 la cheltuieli eligibile </t>
  </si>
  <si>
    <t>Veniturile si cheltuielile  sunt defalcate pe 2 categorii&gt;</t>
  </si>
  <si>
    <t>A. pe  venituri pentru  vânzări produse / servicii / procese inovatoare (veniturile aferente proiectului de investitii) si cheltuieli neceare pentru realizarea produselor/serviciilor proceselo inovatoare (aferente proiectului)</t>
  </si>
  <si>
    <t>B. alte  venituri si cheltuieli ale entitatii (EXCLUSIV CELE AFERENTE PROIECTULUI PROPUS)</t>
  </si>
  <si>
    <t>Costurile operationale trebuie sa aiba un caracter MONETAR. Astfel, cheltuielile de exploatare privind amortizările, provizioanele şi ajustările pentru depreciere nu sunt considerate cheltuieli cu caracter monetar.</t>
  </si>
  <si>
    <t>Se completeaza randurile 23 si 24 cu valoarea TVA aferenta incasarilor si platilor.</t>
  </si>
  <si>
    <t xml:space="preserve">ACTIVITATEA DE EXPLOATARE </t>
  </si>
  <si>
    <r>
      <t xml:space="preserve">INCASARI DIN ACTIVITATEA DE EXPLOATARE </t>
    </r>
    <r>
      <rPr>
        <b/>
        <sz val="9"/>
        <color rgb="FFFF0000"/>
        <rFont val="Calibri"/>
        <family val="2"/>
        <scheme val="minor"/>
      </rPr>
      <t>(aferente proiectului)</t>
    </r>
  </si>
  <si>
    <r>
      <t>ALTE INCASARI DIN ACTIVITATEA DE EXPLOATARE</t>
    </r>
    <r>
      <rPr>
        <b/>
        <sz val="9"/>
        <color rgb="FFFF0000"/>
        <rFont val="Calibri"/>
        <family val="2"/>
        <scheme val="minor"/>
      </rPr>
      <t>(exclusiv incasari aferente proiectului)</t>
    </r>
  </si>
  <si>
    <t>14.1.</t>
  </si>
  <si>
    <t>14.2.</t>
  </si>
  <si>
    <t>14.3.</t>
  </si>
  <si>
    <t>14.4.</t>
  </si>
  <si>
    <t>14.5.</t>
  </si>
  <si>
    <t>14.6.</t>
  </si>
  <si>
    <t>15.1.</t>
  </si>
  <si>
    <t>15.2.</t>
  </si>
  <si>
    <t>15.3.</t>
  </si>
  <si>
    <t>15.4.</t>
  </si>
  <si>
    <t>16.2.</t>
  </si>
  <si>
    <t>16.3.</t>
  </si>
  <si>
    <t>16.4.</t>
  </si>
  <si>
    <t>16.5.</t>
  </si>
  <si>
    <t>17.1.</t>
  </si>
  <si>
    <t>17.2.</t>
  </si>
  <si>
    <t>17.3.</t>
  </si>
  <si>
    <t>17.4.</t>
  </si>
  <si>
    <t>18.1.</t>
  </si>
  <si>
    <t>18.3.</t>
  </si>
  <si>
    <t>18.2.</t>
  </si>
  <si>
    <t>18.4.</t>
  </si>
  <si>
    <t>24.1.</t>
  </si>
  <si>
    <t>24.3.</t>
  </si>
  <si>
    <t>24.2.</t>
  </si>
  <si>
    <t>24.4.</t>
  </si>
  <si>
    <r>
      <t>Total iesiri de lichiditati din activitatea de exploatare</t>
    </r>
    <r>
      <rPr>
        <b/>
        <sz val="9"/>
        <color rgb="FFFF0000"/>
        <rFont val="Calibri"/>
        <family val="2"/>
        <scheme val="minor"/>
      </rPr>
      <t>(exclusiv iesiri aferente proiectului)</t>
    </r>
  </si>
  <si>
    <r>
      <t xml:space="preserve">Cheltuieli din exploatare, incl TVA </t>
    </r>
    <r>
      <rPr>
        <b/>
        <sz val="9"/>
        <color rgb="FFFF0000"/>
        <rFont val="Calibri"/>
        <family val="2"/>
        <scheme val="minor"/>
      </rPr>
      <t>(exclusiv iesiri aferente proiectului)</t>
    </r>
  </si>
  <si>
    <t xml:space="preserve">Program: Programul Regiunea Centru (PR Centru) </t>
  </si>
  <si>
    <t>Fond: FEDR</t>
  </si>
  <si>
    <t xml:space="preserve">Apel de proiecte: </t>
  </si>
  <si>
    <t xml:space="preserve">Cod SMIS: </t>
  </si>
  <si>
    <t>Nr. crt.</t>
  </si>
  <si>
    <t xml:space="preserve">CATEGORIE CHELTUIELI </t>
  </si>
  <si>
    <t>Tip de cheltuiala (directa/indirecta)</t>
  </si>
  <si>
    <r>
      <t xml:space="preserve">Valoare </t>
    </r>
    <r>
      <rPr>
        <b/>
        <sz val="9"/>
        <rFont val="Calibri"/>
        <family val="2"/>
        <scheme val="minor"/>
      </rPr>
      <t xml:space="preserve">eligibilă al proiectului, incl. TVA eligibil, din care: </t>
    </r>
  </si>
  <si>
    <t>TVA, din care</t>
  </si>
  <si>
    <r>
      <t xml:space="preserve">Valoare </t>
    </r>
    <r>
      <rPr>
        <b/>
        <sz val="9"/>
        <rFont val="Calibri"/>
        <family val="2"/>
        <scheme val="minor"/>
      </rPr>
      <t>totală neeligibil al proiectului, incl. TVA neeligibil</t>
    </r>
  </si>
  <si>
    <r>
      <t xml:space="preserve">Valoare </t>
    </r>
    <r>
      <rPr>
        <b/>
        <sz val="9"/>
        <rFont val="Calibri"/>
        <family val="2"/>
        <scheme val="minor"/>
      </rPr>
      <t>totală  a proiectului</t>
    </r>
  </si>
  <si>
    <t xml:space="preserve">Total </t>
  </si>
  <si>
    <r>
      <t>Valoare eligibilă nerambursabilă</t>
    </r>
    <r>
      <rPr>
        <b/>
        <i/>
        <sz val="9"/>
        <rFont val="Calibri"/>
        <family val="2"/>
        <scheme val="minor"/>
      </rPr>
      <t xml:space="preserve"> din partea fondurilor (</t>
    </r>
    <r>
      <rPr>
        <b/>
        <i/>
        <sz val="9"/>
        <color rgb="FFC00000"/>
        <rFont val="Calibri"/>
        <family val="2"/>
        <scheme val="minor"/>
      </rPr>
      <t>UE</t>
    </r>
    <r>
      <rPr>
        <b/>
        <i/>
        <sz val="9"/>
        <rFont val="Calibri"/>
        <family val="2"/>
        <scheme val="minor"/>
      </rPr>
      <t xml:space="preserve">)   </t>
    </r>
  </si>
  <si>
    <t>Valoarea eligibilă nerambursabilă  din bugetul național</t>
  </si>
  <si>
    <t xml:space="preserve">Valoare cofinanțare eligibilă  beneficiar </t>
  </si>
  <si>
    <t>TVA eligibil</t>
  </si>
  <si>
    <t>TVA neeligibil</t>
  </si>
  <si>
    <t>3= 4+5+6</t>
  </si>
  <si>
    <t>7=8+9</t>
  </si>
  <si>
    <t>11=3+10</t>
  </si>
  <si>
    <t>Foaie de lucru Buget Cerere</t>
  </si>
  <si>
    <t>Verificare Corelare</t>
  </si>
  <si>
    <t>https://competition-policy.ec.europa.eu/state-aid/legislation/reference-discount-rates-and-recovery-interest-rates/reference-and-discount-rates_en</t>
  </si>
  <si>
    <t>Partener 4</t>
  </si>
  <si>
    <t>În temeiul art. 28 din Regulamentul (UE) 651/2014, IMM-urile au acces la un ajutor de stat specific, destinat acoperirii următoarelor costru eligibile: 
(a) costurile obţinerii, validării și protejării brevetelor și altor active necorporale; Pentru aceste tipuri de costuri, intensitatea maximă admisă a finanțării nerambursabile este de 50%. 
Concomitent, pentru serviciile de consultanţă în domeniul inovării și pentru serviciile de sprijinire a inovării, intensitatea ajutorului este majorată până la 100 % din costurile eligibile, cu condiţia ca valoarea totală a ajutoarelor pentru serviciile de consultanţă în domeniul inovării și serviciile de sprijinire a inovării să nu depășească 220 000 EUR per întreprindere, pe durata oricărei perioade de trei ani, conform art. 28 alin. 4 din Regulamentul (UE) 651/2014.</t>
  </si>
  <si>
    <t>Intensitatea maximă a ajutorului de stat (%)</t>
  </si>
  <si>
    <t>Tip IMM</t>
  </si>
  <si>
    <t>Alba</t>
  </si>
  <si>
    <t>Brașov</t>
  </si>
  <si>
    <t>Covasna</t>
  </si>
  <si>
    <t>Harghita</t>
  </si>
  <si>
    <t>Mureș</t>
  </si>
  <si>
    <t>Sibiu</t>
  </si>
  <si>
    <t>Micro / Mică</t>
  </si>
  <si>
    <t>Mare</t>
  </si>
  <si>
    <t>Se completeaza cu tipul de intreprindere in care se incadreaza solicitantul si partenerul</t>
  </si>
  <si>
    <t>se selecteaza optiunile aplicabile Solicitantului/ partenerilor din proiect</t>
  </si>
  <si>
    <t>județul în care se implementează proiectul</t>
  </si>
  <si>
    <t>SB</t>
  </si>
  <si>
    <t>Se selecteaza optiunile aplicabile Solicitantului/ partenerilor din proiect</t>
  </si>
  <si>
    <t>Contribuția programului (acoperită din FEDR și co-finanţarea naţională acordată din bugetul de stat)</t>
  </si>
  <si>
    <t>Tip Intreprindere</t>
  </si>
  <si>
    <t>Întreprinderi mari</t>
  </si>
  <si>
    <t>AB</t>
  </si>
  <si>
    <t>BV</t>
  </si>
  <si>
    <t>CV</t>
  </si>
  <si>
    <t>HR</t>
  </si>
  <si>
    <t>MS</t>
  </si>
  <si>
    <r>
      <t xml:space="preserve">·       </t>
    </r>
    <r>
      <rPr>
        <b/>
        <sz val="9"/>
        <rFont val="Calibri"/>
        <family val="2"/>
        <scheme val="minor"/>
      </rPr>
      <t>Pentru cheltuielile eligibile finanțate prin ajutor de stat specific pentru proiecte de cercetare-dezvoltare</t>
    </r>
  </si>
  <si>
    <r>
      <t>·</t>
    </r>
    <r>
      <rPr>
        <sz val="9"/>
        <color theme="1"/>
        <rFont val="Calibri"/>
        <family val="2"/>
        <scheme val="minor"/>
      </rPr>
      <t xml:space="preserve">       </t>
    </r>
    <r>
      <rPr>
        <b/>
        <sz val="9"/>
        <color theme="1"/>
        <rFont val="Calibri"/>
        <family val="2"/>
        <scheme val="minor"/>
      </rPr>
      <t xml:space="preserve">Pentru cheltuielile eligibile prin ajutor de stat pentru inovare destinat IMM-urilor </t>
    </r>
  </si>
  <si>
    <r>
      <t>·</t>
    </r>
    <r>
      <rPr>
        <b/>
        <sz val="9"/>
        <color theme="1"/>
        <rFont val="Calibri"/>
        <family val="2"/>
        <scheme val="minor"/>
      </rPr>
      <t>      	Pentru cheltuielile eligibile finanțate prin ajutor de minimis</t>
    </r>
  </si>
  <si>
    <r>
      <t>·</t>
    </r>
    <r>
      <rPr>
        <b/>
        <sz val="9"/>
        <color theme="1"/>
        <rFont val="Times New Roman"/>
        <family val="1"/>
      </rPr>
      <t xml:space="preserve">       </t>
    </r>
    <r>
      <rPr>
        <b/>
        <sz val="9"/>
        <color theme="1"/>
        <rFont val="Calibri"/>
        <family val="2"/>
        <scheme val="minor"/>
      </rPr>
      <t>Pentru cheltuielile eligibile finanțate prin ajutor de stat regional</t>
    </r>
  </si>
  <si>
    <r>
      <t xml:space="preserve">Foaia de lucru  1A- Bilant societate  - </t>
    </r>
    <r>
      <rPr>
        <sz val="9"/>
        <rFont val="Calibri"/>
        <family val="2"/>
        <scheme val="minor"/>
      </rPr>
      <t>Completați cu informatii din Bilanțul aferent ultimelor 2 exercitii financiare incheiate (ultimii 2 ani fiscali). N reprezintă anul fiscal anterior depunerii cererii de finanțare. Completati tipul intreprinderii: mare, mijlocie, mica, microintreprindere.</t>
    </r>
  </si>
  <si>
    <r>
      <t xml:space="preserve">Foaia de lucru  1B- Bilant asociatie  - </t>
    </r>
    <r>
      <rPr>
        <sz val="9"/>
        <rFont val="Calibri"/>
        <family val="2"/>
        <scheme val="minor"/>
      </rPr>
      <t>Completați cu informatii din Bilanțul aferent ultimelor 2 exercitii financiare incheiate (ultimii 2 ani fiscali). N reprezintă anul fiscal anterior depunerii cererii de finanțare. Se completeaza in cazul in care partenerul este a</t>
    </r>
    <r>
      <rPr>
        <b/>
        <u/>
        <sz val="9"/>
        <rFont val="Calibri"/>
        <family val="2"/>
        <scheme val="minor"/>
      </rPr>
      <t xml:space="preserve">sociatie. </t>
    </r>
    <r>
      <rPr>
        <sz val="9"/>
        <rFont val="Calibri"/>
        <family val="2"/>
        <scheme val="minor"/>
      </rPr>
      <t>Se completeaza cu tipul de intreprindere in care se incadreaza asociațiile și fundațiile constituite în baza Ordonanței Guvernului nr. 26/2000 cu privire la asociații și fundații, aprobată cu modificări și completări prin Legea nr. 246/2005, cu modificările și completările ulterioare;-patronatele sau sindicatele înființate și înregistrate conform Legii dialogului social nr. 62/2011, republicată, cu modificările și completările ulterioare</t>
    </r>
  </si>
  <si>
    <r>
      <t xml:space="preserve">Foaia de lucru  1C- Bilant institutii publice  - </t>
    </r>
    <r>
      <rPr>
        <sz val="9"/>
        <rFont val="Calibri"/>
        <family val="2"/>
        <scheme val="minor"/>
      </rPr>
      <t>Completați cu informatii din Bilanțul aferent ultimelor 2 exercitii financiare incheiate (ultimii 2 ani fiscali). N reprezintă anul fiscal anterior depunerii cererii de finanțare. Se completeaza in cazul in care partenerul este institutie publica/APL/APC/instituţie sau consorţiu de instituţii de învăţământ superior acreditate</t>
    </r>
  </si>
  <si>
    <r>
      <rPr>
        <b/>
        <u/>
        <sz val="9"/>
        <rFont val="Calibri"/>
        <family val="2"/>
        <scheme val="minor"/>
      </rPr>
      <t>Foaia de lucru 2 A, 2B, 2C- Dificultate Societate/ Asociatie/Public</t>
    </r>
    <r>
      <rPr>
        <b/>
        <sz val="9"/>
        <rFont val="Calibri"/>
        <family val="2"/>
        <scheme val="minor"/>
      </rPr>
      <t xml:space="preserve"> </t>
    </r>
    <r>
      <rPr>
        <sz val="9"/>
        <rFont val="Calibri"/>
        <family val="2"/>
        <scheme val="minor"/>
      </rPr>
      <t xml:space="preserve"> - Se calculeaza automat. Analiza privind statusul întreprinderii/calculele se realizează pe baza datelor din situaţiile financiare anuale complete încheiate pentru anul precedent depunerii Cererii de Finanţare (conform cu Normele de închidere a exercițiului financiar), aprobate.</t>
    </r>
  </si>
  <si>
    <t>Foaia de lucru 3- Bugetul proiectului</t>
  </si>
  <si>
    <t>Denumirea capitolelor şi subcapitolelor de cheltuieli</t>
  </si>
  <si>
    <t>Valoare fără TVA</t>
  </si>
  <si>
    <t>TVA</t>
  </si>
  <si>
    <t>Valoare cu TVA</t>
  </si>
  <si>
    <t>lei</t>
  </si>
  <si>
    <t>1</t>
  </si>
  <si>
    <t>2</t>
  </si>
  <si>
    <t>3</t>
  </si>
  <si>
    <t>4</t>
  </si>
  <si>
    <t>5</t>
  </si>
  <si>
    <t>CAPITOLUL 1 Cheltuieli pentru obţinerea şi amenajarea terenului</t>
  </si>
  <si>
    <t>1.1</t>
  </si>
  <si>
    <t>Obţinerea terenului</t>
  </si>
  <si>
    <t>1.2</t>
  </si>
  <si>
    <t>Amenajarea terenului</t>
  </si>
  <si>
    <t>1.3</t>
  </si>
  <si>
    <t>1.4</t>
  </si>
  <si>
    <t>Cheltuieli pentru relocarea/protecţia utilităţilor</t>
  </si>
  <si>
    <t>Total capitol 1</t>
  </si>
  <si>
    <t>2.1</t>
  </si>
  <si>
    <t>Total capitol 2</t>
  </si>
  <si>
    <t>CAPITOLUL 3 Cheltuieli pentru proiectare şi asistenţă tehnică</t>
  </si>
  <si>
    <t>3.1</t>
  </si>
  <si>
    <t>Studii</t>
  </si>
  <si>
    <t>3.1.1.</t>
  </si>
  <si>
    <t>Studii de teren</t>
  </si>
  <si>
    <t>3.1.2</t>
  </si>
  <si>
    <t>Raport privind impactul asupra mediului</t>
  </si>
  <si>
    <t>3.1.3.</t>
  </si>
  <si>
    <t>Alte studii specifice</t>
  </si>
  <si>
    <t>3.2</t>
  </si>
  <si>
    <t>3.3</t>
  </si>
  <si>
    <t>Expertizare tehnică</t>
  </si>
  <si>
    <t>3.4</t>
  </si>
  <si>
    <t>3.5</t>
  </si>
  <si>
    <t>Proiectare</t>
  </si>
  <si>
    <t>3.5.1.</t>
  </si>
  <si>
    <t>3.5.2.</t>
  </si>
  <si>
    <t>Studiu de prefezabilitate</t>
  </si>
  <si>
    <t>3.5.3.</t>
  </si>
  <si>
    <t>3.5.4.</t>
  </si>
  <si>
    <t>3.5.5.</t>
  </si>
  <si>
    <t>3.5.6.</t>
  </si>
  <si>
    <t>Proiect tehnic şi detalii de execuţie</t>
  </si>
  <si>
    <t>3.6</t>
  </si>
  <si>
    <t>Organizarea procedurilor de achiziţie</t>
  </si>
  <si>
    <t>3.7</t>
  </si>
  <si>
    <t>3.7.1.</t>
  </si>
  <si>
    <t>Managementul de proiect pentru obiectivul de investiţii</t>
  </si>
  <si>
    <t>3.7.2.</t>
  </si>
  <si>
    <t>3.8</t>
  </si>
  <si>
    <t>Asistenţă tehnică</t>
  </si>
  <si>
    <t>3.8.1.</t>
  </si>
  <si>
    <t>3.8.1.1.</t>
  </si>
  <si>
    <t>pe perioada de execuţie a lucrărilor</t>
  </si>
  <si>
    <t xml:space="preserve">3.8.1.2. </t>
  </si>
  <si>
    <t>3.8.2.</t>
  </si>
  <si>
    <t>3.8.3.</t>
  </si>
  <si>
    <t xml:space="preserve">3.8.3 Coordonator în materie de securitate şi sănătate - conform  Hotărârii Guvernului nr. 300/2006, cu modificările şi completările  ulterioare  </t>
  </si>
  <si>
    <t>Total capitol 3</t>
  </si>
  <si>
    <t>CAPITOLUL 4 Cheltuieli pentru investiţia de bază</t>
  </si>
  <si>
    <t>4.1</t>
  </si>
  <si>
    <t>4.2</t>
  </si>
  <si>
    <t>Montaj utilaje, echipamente tehnologice şi funcţionale</t>
  </si>
  <si>
    <t>4.3</t>
  </si>
  <si>
    <t>Utilaje, echipamente tehnologice şi funcţionale care necesită montaj</t>
  </si>
  <si>
    <t>4.4</t>
  </si>
  <si>
    <t>Utilaje, echipamente tehnologice şi funcţionale care nu necesită montaj şi echipamente de transport</t>
  </si>
  <si>
    <t>4.5</t>
  </si>
  <si>
    <t>Dotări</t>
  </si>
  <si>
    <t>4.6</t>
  </si>
  <si>
    <t>Active necorporale</t>
  </si>
  <si>
    <t>Total capitol 4</t>
  </si>
  <si>
    <t>CAPITOLUL 5 Alte cheltuieli</t>
  </si>
  <si>
    <t>5.1</t>
  </si>
  <si>
    <t>Organizare de şantier</t>
  </si>
  <si>
    <t>5.1.1.</t>
  </si>
  <si>
    <t>5.1.2.</t>
  </si>
  <si>
    <t>5.2</t>
  </si>
  <si>
    <t>5.2.1.</t>
  </si>
  <si>
    <t>5.2.2.</t>
  </si>
  <si>
    <t>5.2.3.</t>
  </si>
  <si>
    <t>5.2.4.</t>
  </si>
  <si>
    <t>Cota aferentă Casei Sociale a Constructorilor - CSC</t>
  </si>
  <si>
    <t>5.2.5.</t>
  </si>
  <si>
    <t>5.3</t>
  </si>
  <si>
    <t>Cheltuieli diverse şi neprevăzute</t>
  </si>
  <si>
    <t>5.4</t>
  </si>
  <si>
    <t>Cheltuieli pentru informare şi publicitate</t>
  </si>
  <si>
    <t>Total capitol 5</t>
  </si>
  <si>
    <t>CAPITOLUL 6 Cheltuieli pentru probe tehnologice şi teste</t>
  </si>
  <si>
    <t>6.1</t>
  </si>
  <si>
    <t>Pregătirea personalului de exploatare</t>
  </si>
  <si>
    <t>6.2</t>
  </si>
  <si>
    <t>Probe tehnologice şi teste</t>
  </si>
  <si>
    <t>Total capitol 6</t>
  </si>
  <si>
    <t xml:space="preserve">CAPITOLUL 7 Cheltuieli aferente marjei de buget şi pentru constituirea rezervei de implementare pentru ajustarea de preţ </t>
  </si>
  <si>
    <t>Total capitol 7</t>
  </si>
  <si>
    <t>TOTAL GENERAL DEVIZ HG 907</t>
  </si>
  <si>
    <t>din care: C + M (1.2 + 1.3 +1.4 + 2 + 4.1 + 4.2 + 5.1.1)</t>
  </si>
  <si>
    <t>Baza eligibi</t>
  </si>
  <si>
    <t>total eligibil</t>
  </si>
  <si>
    <t>Baza neelig</t>
  </si>
  <si>
    <t>total neeligibil</t>
  </si>
  <si>
    <t>total lucrari</t>
  </si>
  <si>
    <t>Valoare totala lucrari</t>
  </si>
  <si>
    <t xml:space="preserve">CODUL  DE  CLASIFICARE </t>
  </si>
  <si>
    <t xml:space="preserve">DURATA NORMALA DE FUNCŢIONARE - ANI - </t>
  </si>
  <si>
    <t>Data punerii in functiune</t>
  </si>
  <si>
    <t>Valoare amortizare</t>
  </si>
  <si>
    <t>Foaie de lucru 5- Amortizare- Se completeza doar in cazul in care proiectul beneficiaza de ajutor de stat specific pentru proiecte de cercetare-dezvoltare</t>
  </si>
  <si>
    <t>Amortizare liniara</t>
  </si>
  <si>
    <t xml:space="preserve">Cheltuieli de amortizare pentru clădiri şi spaţii  pentru activităţile de cercetare industrială corespunzătoare duratei activitatii de cercetare industriala- </t>
  </si>
  <si>
    <t>Activ</t>
  </si>
  <si>
    <t>Valoare de inventar (lei)</t>
  </si>
  <si>
    <t>Durate normale de funcţionare                  - ani -</t>
  </si>
  <si>
    <t>Durate normale de funcţionare                 - luna -</t>
  </si>
  <si>
    <t>Durata  activitatii de cercetare industriala</t>
  </si>
  <si>
    <t>Cheluieli de amortizare</t>
  </si>
  <si>
    <t>Codul de clasificare</t>
  </si>
  <si>
    <t>[completați cu denumirea activului]</t>
  </si>
  <si>
    <t xml:space="preserve"> Cheltuieli de amortizare pentru clădiri şi spaţii pentru activităţile  de dezvoltare experimentală corespunzătoare duratei activitatii de dezvoltare experiementala</t>
  </si>
  <si>
    <t xml:space="preserve">Durata  activitatii de dezvoltare experiementala </t>
  </si>
  <si>
    <t>Amortizare accelerată -  Echipamente şi instrumente pentru cercetare industriala</t>
  </si>
  <si>
    <t xml:space="preserve">1. In cazul în care durata normala de utilizare este mai mică sau egală cu perioada de implementare a activităţilor  de cercetare industrială este eligibil integral costul de achizitiei  
</t>
  </si>
  <si>
    <t>2. in cazul în care durata normala de utilizare este mai mare decât  perioada de implementare a activităţilor  de cercetare industrială , sunt eligibile doar costurile de amortizare pe perioada de implementare a proiectului, calculate pe baza metodei de amortizare accelerată</t>
  </si>
  <si>
    <t>Perioada de implementare a activităţilor  de   cercetare industriala / dezvoltare experimentala            - luni</t>
  </si>
  <si>
    <t>Primul an de functionare - amortizare accelerată</t>
  </si>
  <si>
    <t>Durata normala de functionare ramasă- ani</t>
  </si>
  <si>
    <t>Regim Liniar anual</t>
  </si>
  <si>
    <t>Regim Liniar lunar</t>
  </si>
  <si>
    <t xml:space="preserve">Amortizare liniara raportata la perioada de implementare </t>
  </si>
  <si>
    <t>Amortizare accelerată -  Echipamente şi instrumente pentru dezvoltare experimentală</t>
  </si>
  <si>
    <t xml:space="preserve">1. In cazul în care durata normala de utilizare este mai mică sau egală cu perioada de implementare a activităţilor  de dezvoltare experimentală este eligibil integral costul de achizitie
</t>
  </si>
  <si>
    <t>2. in cazul în care durata normala de utilizare este mai mare decât  perioada de implementare a activităţilor  de dezvoltare experimentală, sunt eligibile doar costurile de amortizare pe perioada de implementare a proiectului, calculate pe baza metodei de amortizare accelerată</t>
  </si>
  <si>
    <t>Foaia de lucru 6 Proiectii financiare</t>
  </si>
  <si>
    <t>Foaia de lucru 7 Export Smis (NU SE TRANSFORMA IN PDF, NU SE ANEXEAZA!!!)</t>
  </si>
  <si>
    <t>Foaia de lucru: Export Smis se exportă din SMIS după completarea secțiunii Buget Activități si cheltuieli din cererea de finantare. Din secțiunea Buget-Activități si cheltuieli se apasă butonul verde EXPORT HL.SX.După deschiderea excelului, se aseaza cursorul in coltul din stanga selectand foaia de lucru. Se copiaza si se Lipeste (PASTE) in foaia de lucru Export SMIS</t>
  </si>
  <si>
    <t xml:space="preserve">Foaia de lucru 8-  Buget sintetic este completată automat. </t>
  </si>
  <si>
    <t>Obiectivul de politica 1 	O Europă mai competitivă și mai inteligentă, prin promovarea unei transformări economice inovatoare și inteligente și a conectivității TIC regionale</t>
  </si>
  <si>
    <t>OS 1.1 	Dezvoltarea și sporirea capacităților de cercetare și inovare și adoptarea tehnologiilor avansate, OS 1.4	Dezvoltarea competențelor pentru specializare inteligentă, tranziție industrială și antreprenoriat</t>
  </si>
  <si>
    <t>Prioritatea 1 	O regiune competitivă prin inovare și întreprinderi dinamice pentru o economie inteligentă</t>
  </si>
  <si>
    <t>Acțiunea 1.1  Dezvoltarea structurilor CDI și TT în folosul întreprinderilor , Intervenția 1.1.2 	Dezvoltarea capacităților private de CDI</t>
  </si>
  <si>
    <t xml:space="preserve">Valoarea contabilă a activelor reutilizate (tangibile și intangibile),  înscrisă  in contabilitatea solicitantului la sfârșitul anului fiscal anterior depunerii cererii de finanţare,  reprezentată din valoarea contabilă netă (i.e. valoarea de intrare  minus amortizarea)   </t>
  </si>
  <si>
    <t xml:space="preserve">Active reutilizate (tangibile și intangibile) </t>
  </si>
  <si>
    <t>valoarea contabilă netă (i.e. valoarea de intrare minus amortizarea)</t>
  </si>
  <si>
    <t xml:space="preserve">% de reutilizare a activelor(tangibile și intangibile) </t>
  </si>
  <si>
    <t>Valoare</t>
  </si>
  <si>
    <t>Activ 1</t>
  </si>
  <si>
    <t>Activ 2</t>
  </si>
  <si>
    <t>Activ 3</t>
  </si>
  <si>
    <t>Activ 4</t>
  </si>
  <si>
    <t>Activ 5</t>
  </si>
  <si>
    <t>Activ 6</t>
  </si>
  <si>
    <t>Activ 7</t>
  </si>
  <si>
    <t>Activ 8</t>
  </si>
  <si>
    <t>Activ 9</t>
  </si>
  <si>
    <t>Activ 10</t>
  </si>
  <si>
    <t>Activ 11</t>
  </si>
  <si>
    <t>Activ 12</t>
  </si>
  <si>
    <t>Activ 13</t>
  </si>
  <si>
    <t>Activ 14</t>
  </si>
  <si>
    <t>Activ 15</t>
  </si>
  <si>
    <t>Activ 16</t>
  </si>
  <si>
    <t>Activ 17</t>
  </si>
  <si>
    <t>Activ 18</t>
  </si>
  <si>
    <t>Activ 19</t>
  </si>
  <si>
    <t>Activ 20</t>
  </si>
  <si>
    <t>Activ 21</t>
  </si>
  <si>
    <t>Activ 22</t>
  </si>
  <si>
    <t>Activ 23</t>
  </si>
  <si>
    <t>Activ 24</t>
  </si>
  <si>
    <t>Activ 25</t>
  </si>
  <si>
    <t>Activ 26</t>
  </si>
  <si>
    <t>Activ 27</t>
  </si>
  <si>
    <t>Activ 28</t>
  </si>
  <si>
    <t>Activ 29</t>
  </si>
  <si>
    <t>Activ 30</t>
  </si>
  <si>
    <t>Total</t>
  </si>
  <si>
    <r>
      <rPr>
        <b/>
        <sz val="9"/>
        <color rgb="FF808080"/>
        <rFont val="Calibri"/>
        <family val="2"/>
        <charset val="238"/>
        <scheme val="minor"/>
      </rPr>
      <t xml:space="preserve"> </t>
    </r>
    <r>
      <rPr>
        <b/>
        <sz val="9"/>
        <rFont val="Calibri"/>
        <family val="2"/>
        <charset val="238"/>
        <scheme val="minor"/>
      </rPr>
      <t>Se va completa foaia de lucru 9- Imobilizări doar în cazul cererilor de finanţare care includ investiţii iniţiale legate de diversificarea unei unităţi.</t>
    </r>
  </si>
  <si>
    <t>În cazul ajutoarelor de stat regionale acordate 
 pentru diversificarea unei unităţi existente, costurile
eligibile trebuie să depășească cu cel puţin 200 % valoarea contabilă
a activelor reutilizate, astfel cum au fost înregistrate în exerciţiul
financiar ce precedă începerea lucrărilor.</t>
  </si>
  <si>
    <t xml:space="preserve">Cheltuieli aferente cercetării contractuale pentru activități de cercetare industrial </t>
  </si>
  <si>
    <t>CERCETARE INDUSTRIALA</t>
  </si>
  <si>
    <t xml:space="preserve">Cheltuieli aferente cercetării contractuale pentru activități de dezvoltare experimentală. </t>
  </si>
  <si>
    <t>DEZVOLTARE EXPERIMENTALA</t>
  </si>
  <si>
    <t xml:space="preserve">Cheltuieli de cooperare interregională – finanțabile prin ajutor de minimis </t>
  </si>
  <si>
    <t>AJUTOR DE STAT REGIONAL</t>
  </si>
  <si>
    <t>CHELTUIELI ELIGIBILE FINANTATE PRIN AJUTOR DE STAT REGIONAL</t>
  </si>
  <si>
    <t>1.3 Amenajări pentru protecţia mediului şi aducerea terenului la starea iniţială</t>
  </si>
  <si>
    <t>1.4 Cheltuieli pentru relocarea/protecţia utilităţilor</t>
  </si>
  <si>
    <t>LUCRĂRI</t>
  </si>
  <si>
    <t>2 - Cheltuieli pentru asigurarea utilităţilor necesare obiectivului de investiţii</t>
  </si>
  <si>
    <t>4.1 Construcţii şi instalaţii</t>
  </si>
  <si>
    <t>4.2 Montaj utilaje, echipamente tehnologice şi funcţionale</t>
  </si>
  <si>
    <t>4.3 Utilaje, echipamente tehnologice şi funcţionale care necesită montaj</t>
  </si>
  <si>
    <t>4.4 Utilaje, echipamente tehnologice şi funcţionale care nu necesită montaj şi echipamente de transport</t>
  </si>
  <si>
    <t>5.1.1 Lucrări de construcţii şi instalaţii aferente organizării de şantier</t>
  </si>
  <si>
    <t>5.1.2 Cheltuieli conexe organizării şantierului</t>
  </si>
  <si>
    <t>5.3 Cheltuieli diverse şi neprevăzute</t>
  </si>
  <si>
    <t>6.1 Pregatirea personalului de exploatare</t>
  </si>
  <si>
    <t>MARJĂ BUGET</t>
  </si>
  <si>
    <t xml:space="preserve">7.1 Cheltuieli aferente marjei de buget </t>
  </si>
  <si>
    <t>REZERVĂ IMPLEMENTARE</t>
  </si>
  <si>
    <t>7.2 Cheltuieli pentru constituirea rezervei de implementare pentru ajustarea de preţ</t>
  </si>
  <si>
    <t>SURSE DE FINANŢARE AJUTOR DE STAT REGIONAL</t>
  </si>
  <si>
    <t>Componenta finanțabilă prin ajutor de stat regional, din care:</t>
  </si>
  <si>
    <t>Valoarea totala eligibilă, inclusiv TVA aferenta, din care:</t>
  </si>
  <si>
    <t>I.b.1</t>
  </si>
  <si>
    <t>Cheltuieli eligibile Solicitant/ Partener 1</t>
  </si>
  <si>
    <t>I.b.2</t>
  </si>
  <si>
    <t>Cheltuieli eligibile Partener 2</t>
  </si>
  <si>
    <t>I.b.3</t>
  </si>
  <si>
    <t>Cheltuieli eligibile Partener 3</t>
  </si>
  <si>
    <t>Contribuţia solicitantului/partenerilor la cheltuieli eligibile, inclusiv TVA aferenta</t>
  </si>
  <si>
    <t>Contribuția Solicitantului/Partenerului 1 la cheltuieli eligibile</t>
  </si>
  <si>
    <t>Contributia Partenerului 2 la cheltuieli eligibile</t>
  </si>
  <si>
    <t>Contributia Partenerului 3 la cheltuieli eligibile</t>
  </si>
  <si>
    <t>Contributia Solicitantului/ Partenerului 1 la cheltuieli neeligibile</t>
  </si>
  <si>
    <t>Contributia Partenerului 2 la cheltuieli neeligibile</t>
  </si>
  <si>
    <t>Contributia Partenerului 3 la cheltuieli neeligibile</t>
  </si>
  <si>
    <t>I.b.4</t>
  </si>
  <si>
    <t>Cheltuieli eligibile Partener 4</t>
  </si>
  <si>
    <t>Contribuția Solicitantului/Partenerului 4 la cheltuieli eligibile</t>
  </si>
  <si>
    <t>Contributia Partenerului 4 la cheltuieli neeligibile</t>
  </si>
  <si>
    <t>III.a.1</t>
  </si>
  <si>
    <t>III.a.2</t>
  </si>
  <si>
    <t>III.a.3</t>
  </si>
  <si>
    <t>III.a.4</t>
  </si>
  <si>
    <t>III.b.1</t>
  </si>
  <si>
    <t>III.b.2</t>
  </si>
  <si>
    <t>III.b.3</t>
  </si>
  <si>
    <t>III.b.4</t>
  </si>
  <si>
    <t>Contributia Partenerului 4 la cheltuieli eligibile</t>
  </si>
  <si>
    <t>Finanțarea nerambursabilă totală solicitată-Ajutor de stat regional</t>
  </si>
  <si>
    <t>Cheltuieli eligibile totale aferente Partenerului 4</t>
  </si>
  <si>
    <t>I.b.4.</t>
  </si>
  <si>
    <t>I.b.4.2.</t>
  </si>
  <si>
    <t>I.b.4.3.</t>
  </si>
  <si>
    <t>I.b.4.1.</t>
  </si>
  <si>
    <t xml:space="preserve">Contribuţia Partenerului 4 la cheltuieli eligibile </t>
  </si>
  <si>
    <t>TOTAL SURSE DE FINANTARE</t>
  </si>
  <si>
    <t/>
  </si>
  <si>
    <t>Implementare</t>
  </si>
  <si>
    <t>Operare</t>
  </si>
  <si>
    <t xml:space="preserve">Se selecteaza in celula C tipul intreprinderii  in care se incadreaza solicitatul . Celula B se modifica automat. </t>
  </si>
  <si>
    <t xml:space="preserve">Pentru proiectele care implică lucrări de construcții care se supun autorizării, cheltuielile detaliate în cadrul liniilor 3.1.1, 3.1.2, 3.2, 3.3 și 3.4.1, 3.5, cap. 5.3.2.	Categorii și plafoane de cheltuieli eligibile,  sunt eligibile în limita a </t>
  </si>
  <si>
    <t xml:space="preserve">Pentru proiectele care nu implică lucrări de construcții care se supun autorizării, cheltuielile detaliate în cadrul liniilor 3.1.1, 3.1.2, 3.2, 3.3 și 3.4.1, cap. 5.3.2.	Categorii și plafoane de cheltuieli eligibile,  sunt eligibile în limita a </t>
  </si>
  <si>
    <t>din valoarea cheltuielilor eligibile cuprinse la subcapitolul 4.1 din bugetul proiect, cap. 5.3.2.	Categorii și plafoane de cheltuieli eligibile din ghidul solicitantului.</t>
  </si>
  <si>
    <t xml:space="preserve">Pentru IMM-uri, valoarea maximă a asistenței financiare nerambursabilă pentru liniile de buget 3.4.3 și 3.4.4, cap. 5.3.2.	Categorii și plafoane de cheltuieli eligibile din ghidul solicitantului.,  nu poate să depășească valoarea de 220.000 euro per întreprindere, pe durata oricărei perioade de trei ani. </t>
  </si>
  <si>
    <t xml:space="preserve">Pentru studiile de fezabilitate prevăzute la linia de buget 3.1.3, cap. 5.3.2.	Categorii și plafoane de cheltuieli eligibile, ghidul solicitantului, valoarea maximă a finanțării nerambursabile nu poate să depășească 2 milioane de euro / studiu. </t>
  </si>
  <si>
    <t xml:space="preserve">TOTAL CHELTUIELI AJUTOR DE MINIMIS,  Regulamentului (UE) 2023/2831 AL COMISIEI din 13 decembrie 2023 privind aplicarea articolelor 107 și 108 din Tratatul privind funcționarea Uniunii Europene ajutoarelor de minimis, </t>
  </si>
  <si>
    <t xml:space="preserve">CHELTUIELI PENTRU ACTIVITATILE DE SPRIJIN, ÎN CONFORMITATE CU  AJUTOR DE MINIMIS,  Regulamentului (UE) 2023/2831 AL COMISIEI din 13 decembrie 2023 privind aplicarea articolelor 107 și 108 din Tratatul privind funcționarea Uniunii Europene ajutoarelor de minimis, </t>
  </si>
  <si>
    <t>Finanțarea nerambursabilă totală solicitată-AJUTOR PENTRU INOVARE DESTINAT IMM-URILOR</t>
  </si>
  <si>
    <t xml:space="preserve">II. </t>
  </si>
  <si>
    <t>CHELTUIELI PENTRU ACTIVITATILE DE CERCETARE INDUSTRIALĂ, CERCETARE EXPERIMENTALĂ ȘI REALIZAREA DE STUDII DE FEZABILITATE PREMERGĂTOARE ACTIVITĂȚII DE CERCETARE, ÎN CONFORMITATE CU ART. 25 DIN REGULAMENTUL (UE) 651/2014                                                                                                                                                                                                                                                                                                                                                                                            AJUTOARELE PENTRU PROIECTE DE CERCETARE ȘI DEZVOLTARE</t>
  </si>
  <si>
    <t>IV</t>
  </si>
  <si>
    <t>IV. 1</t>
  </si>
  <si>
    <t>IV. 2</t>
  </si>
  <si>
    <t>IV. 3</t>
  </si>
  <si>
    <t>IV. 4</t>
  </si>
  <si>
    <t>Finanțarea nerambursabilă totală solicitată-ajutor pentru inovare destinat imm-urilor</t>
  </si>
  <si>
    <t>Finantare nerambursabila ajutor pentru inovare destinat IMM-urilor Solicitantului/ Partenerului 1</t>
  </si>
  <si>
    <t>Finantare nerambursabila ajutor pentru inovare destinat IMM-urilor  Partenerului 2</t>
  </si>
  <si>
    <t>Finantare nerambursabila ajutor pentru inovare destinat IMM-urilor  Partenerului 3</t>
  </si>
  <si>
    <t>Finantare nerambursabila ajutor pentru inovare destinat IMM-urilor  Partenerului 4</t>
  </si>
  <si>
    <t>Finanțarea nerambursabilă totală solicitată-AJUTOR DE MINIMIS</t>
  </si>
  <si>
    <t>Finantare nerambursabila ajutor de minimis -  Partenerului 2</t>
  </si>
  <si>
    <t>Finantare nerambursabila ajutor de minimis -  Partenerului 3</t>
  </si>
  <si>
    <t>Finantare nerambursabila ajutor de minimis -  Partenerului 4</t>
  </si>
  <si>
    <t>Finanțarea nerambursabilă totală solicitată- Solicitant/Partener 1</t>
  </si>
  <si>
    <t>Finanțarea nerambursabilă totală solicitată Partener 2</t>
  </si>
  <si>
    <t>Finanțarea nerambursabilă totală solicitată Partnere 3</t>
  </si>
  <si>
    <t>Finanțarea nerambursabilă totală solicitată Partener 4</t>
  </si>
  <si>
    <t>Finanțarea nerambursabilă totală solicitată-</t>
  </si>
  <si>
    <t>Finanțarea nerambursabilă totală solicitată Partener 3</t>
  </si>
  <si>
    <t xml:space="preserve">4- DEVIZ GENERAL- </t>
  </si>
  <si>
    <t>9- Imobilizari</t>
  </si>
  <si>
    <r>
      <t xml:space="preserve">Foaia de lucru 09- Imobilizari-  </t>
    </r>
    <r>
      <rPr>
        <sz val="9.5"/>
        <rFont val="Calibri"/>
        <family val="2"/>
        <scheme val="minor"/>
      </rPr>
      <t>Se va completa foaia de lucru 9- Imobilizări doar în cazul cererilor de finanţare care includ investiţii iniţiale legate de diversificarea unei unităţi finantate prin ajutor de stat regional</t>
    </r>
    <r>
      <rPr>
        <b/>
        <sz val="9.5"/>
        <rFont val="Calibri"/>
        <family val="2"/>
        <scheme val="minor"/>
      </rPr>
      <t>.</t>
    </r>
  </si>
  <si>
    <t>5- Amortizare (Ajutor de stat pentru proiecte de cercetare și inovare)</t>
  </si>
  <si>
    <t xml:space="preserve">Finantare nerambursabila ajutor de stat regional- Partenerului 1 </t>
  </si>
  <si>
    <t>Finantare nerambursabila ajutor de stat regional- Partenerului 2</t>
  </si>
  <si>
    <t>Finantare nerambursabila ajutor de stat regional- Partenerului 3</t>
  </si>
  <si>
    <t>Finantare nerambursabila ajutor de stat regional- Partenerului 4</t>
  </si>
  <si>
    <t>Finantare nerambursabila ajutor de minimis Solicitantului/ Partenerului 1</t>
  </si>
  <si>
    <t>Finanțarea nerambursabilă totală solicitată-ajutor de minimis</t>
  </si>
  <si>
    <t>Atenție! C133, C134, C137, C138, C141, C142, C145,C146 - nu contin si cheltuielile aferente studiilor de fezabilitate premergătoare activităților de cercetare-dezvoltare</t>
  </si>
  <si>
    <t>Alte elemente de capitaluri proprii</t>
  </si>
  <si>
    <t>Foaie de lucru 4- Deviz general proiect</t>
  </si>
  <si>
    <t xml:space="preserve"> Se va completa foaia de lucru 4- Deviz general proiect  pentru investițiile aferente activității de cercetare- dezvoltare. Devizul general cuprinde valoarea totală în conformitate cu documentația tehnico-economica.  </t>
  </si>
  <si>
    <r>
      <rPr>
        <b/>
        <sz val="9.5"/>
        <rFont val="Calibri"/>
        <family val="2"/>
        <scheme val="minor"/>
      </rPr>
      <t xml:space="preserve">  Cheltuieli de amortizare pentru clădiri şi spaţii  pentru activităţile de cercetare industrială/dezvoltare experimentală, respectiv echipamante</t>
    </r>
    <r>
      <rPr>
        <sz val="9.5"/>
        <rFont val="Calibri"/>
        <family val="2"/>
        <scheme val="minor"/>
      </rPr>
      <t xml:space="preserve"> - Sunt considerate eligibile doar costurile de amortizare corespunzătoare duratei activitatii de cercetare industriala/ dezvoltare experimentala calculate in conformitate cu  legislatia in vigoare</t>
    </r>
  </si>
  <si>
    <r>
      <t xml:space="preserve">In cazul în care durata normala de utilizare este mai mică sau egală cu perioada de implementare a activităţilor  de CD este eligibil integral costul de </t>
    </r>
    <r>
      <rPr>
        <b/>
        <sz val="9.5"/>
        <rFont val="Calibri"/>
        <family val="2"/>
        <scheme val="minor"/>
      </rPr>
      <t>achizitiei  de echipamante, utilaje necesare activității de CD</t>
    </r>
  </si>
  <si>
    <t>In limita unui procent cuprins între 50% și 75% din valoarea de intrare în patrimoniu a acestora</t>
  </si>
  <si>
    <t xml:space="preserve">                                                      Amortizare accelerata</t>
  </si>
  <si>
    <t>Cheltuieli de amortizare pentru clădiri şi spaţii  pentru activităţile de cercetare industrială</t>
  </si>
  <si>
    <t>Cheltuieli de amortizare pentru clădiri şi spaţii  pentru activităţile de dezvoltare experiementala</t>
  </si>
  <si>
    <t>Amenajări pentru protecţia mediului şi aducerea la starea iniţială</t>
  </si>
  <si>
    <t>CAPITOLUL 2  Cheltuieli pentru asigurarea utilităţilor necesare obiectivului de investiţii</t>
  </si>
  <si>
    <t>Cheltuieli pentru asigurarea utilităţilor necesare obiectivuluii</t>
  </si>
  <si>
    <t>Documentaţii-suport şi cheltuieli pentru obţinerea de avize, acorduri şi autorizaţii</t>
  </si>
  <si>
    <t>Certificarea performanţei energetice şi auditul energetic al clădirilor, auditul de siguranţă rutieră</t>
  </si>
  <si>
    <t xml:space="preserve">Temă de proiectare </t>
  </si>
  <si>
    <t>Studiu de fezabilitate/Documentaţie de avizare a lucrărilor de intervenţii şi deviz general</t>
  </si>
  <si>
    <t>Documentaţiile tehnice necesare în vederea obţinerii avizelor/acordurilor/autorizaţiilor</t>
  </si>
  <si>
    <t>Verificarea tehnică de calitate a proiectului tehnic şi a detaliilor de execuţie</t>
  </si>
  <si>
    <t xml:space="preserve">Consultanţă </t>
  </si>
  <si>
    <t xml:space="preserve">Auditul financiar </t>
  </si>
  <si>
    <t xml:space="preserve">Asistenţă tehnică din partea proiectantului: </t>
  </si>
  <si>
    <t xml:space="preserve">pentru participarea proiectantului la fazele incluse în programul de control al lucrărilor de execuţie, avizat de către Inspectoratul de Stat în Construcţii </t>
  </si>
  <si>
    <t>Dirigenţie de şantier</t>
  </si>
  <si>
    <r>
      <t xml:space="preserve">Coordonator în materie de securitate şi sănătate - conform </t>
    </r>
    <r>
      <rPr>
        <u/>
        <sz val="7.5"/>
        <rFont val="Verdana"/>
        <family val="2"/>
      </rPr>
      <t>Hotărârii Guvernului nr. 300/2006</t>
    </r>
    <r>
      <rPr>
        <sz val="7.5"/>
        <rFont val="Verdana"/>
        <family val="2"/>
      </rPr>
      <t>, cu modificările şi completările ulterioare</t>
    </r>
  </si>
  <si>
    <t>Construcţii şi instalaţii</t>
  </si>
  <si>
    <t>Lucrări de construcţii şi instalaţii aferente organizării de şantier</t>
  </si>
  <si>
    <t>Cheltuieli conexe organizării şantierului</t>
  </si>
  <si>
    <t>Comisioane, taxe, cote, costul creditului</t>
  </si>
  <si>
    <t>Comisioanele şi dobânzile aferente creditului băncii finanţatoare</t>
  </si>
  <si>
    <t>Cota aferentă ISC pentru controlul calităţii lucrărilor de construcţii</t>
  </si>
  <si>
    <t>Cota aferentă ISC pentru controlul statului în amenajarea teritoriului, urbanism şi pentru autorizarea lucrărilor de construcţii</t>
  </si>
  <si>
    <t>Taxe pentru acorduri, avize conforme şi autorizaţia de construire/desfiinţare</t>
  </si>
  <si>
    <t>Cheltuieli aferente marjei de buget 25% din (1.2 + 1.3 + 1.4 + 2 + 3.1 + 3.2 + 3.3 + 3.5 + 3.7 + 3.8 + 4 + 5.1.1)</t>
  </si>
  <si>
    <t>Cheltuieli pentru constituirea rezervei de implementare pentru ajustarea de preţ</t>
  </si>
  <si>
    <t>Aport la capitalul societatii  (imprumuturi de la actionari/asociati)/Donatii/Contribuţia entităţilor publice (buget de stat/local)</t>
  </si>
  <si>
    <r>
      <t>Aport la capitalul societatii  (imprumuturi de la actionari/asociati)/Donatii/Contribuţia entităţilor publice (buget de stat/local)</t>
    </r>
    <r>
      <rPr>
        <sz val="9"/>
        <color rgb="FFFF0000"/>
        <rFont val="Calibri"/>
        <family val="2"/>
        <scheme val="minor"/>
      </rPr>
      <t>(aferente proiectului)</t>
    </r>
  </si>
  <si>
    <t>In cazul in care proiectul prevede mai multi beneficiari de acelasi tip (Societate/Asociatie/Public), se selectează tipul de Bilant aferent beneficiarului, respectiv foaia Dificultate aferentă, CLICK DREAPTA, MUTARE SAU COPIERE, CREARE COPIE.</t>
  </si>
  <si>
    <t>Suma cheltuielilor aferente ajutorului de stat regional, prevăzute la capitolul 1, 2 și 4 , sub. 5.1,  5.3,  cap. 5.3.2.	Categorii și plafoane de cheltuieli eligibile, ghidul solicitantului, nu poate depăși 50% din valoarea eligibilă a proiectului.</t>
  </si>
  <si>
    <t>ALTE CHELTUIELI PENTRU  SERVICII, TAXE SI COMISIOANE, COOPERARE- AJUTOR DE MINIMIS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</si>
</sst>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x14ac:knownFonts="1">
    <font>
      <sz val="11"/>
      <color theme="1"/>
      <name val="Calibri"/>
      <family val="2"/>
      <charset val="238"/>
      <scheme val="minor"/>
    </font>
    <font>
      <sz val="11"/>
      <color theme="1"/>
      <name val="Calibri"/>
      <family val="2"/>
      <scheme val="minor"/>
    </font>
    <font>
      <sz val="11"/>
      <color theme="1"/>
      <name val="Calibri"/>
      <family val="2"/>
      <charset val="238"/>
      <scheme val="minor"/>
    </font>
    <font>
      <sz val="8"/>
      <name val="Calibri"/>
      <family val="2"/>
      <charset val="238"/>
      <scheme val="minor"/>
    </font>
    <font>
      <sz val="9"/>
      <color theme="1"/>
      <name val="Calibri"/>
      <family val="2"/>
      <scheme val="minor"/>
    </font>
    <font>
      <b/>
      <sz val="9"/>
      <color theme="1"/>
      <name val="Calibri"/>
      <family val="2"/>
      <scheme val="minor"/>
    </font>
    <font>
      <sz val="9"/>
      <name val="Calibri"/>
      <family val="2"/>
      <scheme val="minor"/>
    </font>
    <font>
      <b/>
      <sz val="9"/>
      <name val="Calibri"/>
      <family val="2"/>
      <scheme val="minor"/>
    </font>
    <font>
      <b/>
      <i/>
      <sz val="9"/>
      <name val="Calibri"/>
      <family val="2"/>
      <scheme val="minor"/>
    </font>
    <font>
      <i/>
      <sz val="9"/>
      <color theme="1"/>
      <name val="Calibri"/>
      <family val="2"/>
      <scheme val="minor"/>
    </font>
    <font>
      <sz val="10"/>
      <name val="Calibri"/>
      <family val="2"/>
      <charset val="238"/>
      <scheme val="minor"/>
    </font>
    <font>
      <i/>
      <sz val="9"/>
      <name val="Calibri"/>
      <family val="2"/>
      <scheme val="minor"/>
    </font>
    <font>
      <u/>
      <sz val="11"/>
      <color theme="10"/>
      <name val="Calibri"/>
      <family val="2"/>
      <charset val="238"/>
      <scheme val="minor"/>
    </font>
    <font>
      <b/>
      <sz val="10"/>
      <color theme="1"/>
      <name val="Calibri"/>
      <family val="2"/>
      <charset val="238"/>
      <scheme val="minor"/>
    </font>
    <font>
      <sz val="9"/>
      <name val="Calibri"/>
      <family val="2"/>
      <charset val="238"/>
      <scheme val="minor"/>
    </font>
    <font>
      <b/>
      <sz val="9"/>
      <color theme="1"/>
      <name val="Calibri"/>
      <family val="2"/>
      <charset val="238"/>
      <scheme val="minor"/>
    </font>
    <font>
      <b/>
      <sz val="9"/>
      <name val="Calibri"/>
      <family val="2"/>
      <charset val="238"/>
      <scheme val="minor"/>
    </font>
    <font>
      <sz val="10"/>
      <name val="Trebuchet MS"/>
      <family val="2"/>
    </font>
    <font>
      <b/>
      <sz val="10"/>
      <name val="Trebuchet MS"/>
      <family val="2"/>
    </font>
    <font>
      <sz val="9"/>
      <color rgb="FFFF0000"/>
      <name val="Calibri"/>
      <family val="2"/>
      <scheme val="minor"/>
    </font>
    <font>
      <b/>
      <sz val="10"/>
      <color theme="1"/>
      <name val="Calibri"/>
      <family val="2"/>
    </font>
    <font>
      <u/>
      <sz val="9"/>
      <color indexed="8"/>
      <name val="Calibri"/>
      <family val="2"/>
      <scheme val="minor"/>
    </font>
    <font>
      <sz val="9"/>
      <color indexed="8"/>
      <name val="Calibri"/>
      <family val="2"/>
      <scheme val="minor"/>
    </font>
    <font>
      <u/>
      <sz val="9"/>
      <color theme="10"/>
      <name val="Calibri"/>
      <family val="2"/>
      <scheme val="minor"/>
    </font>
    <font>
      <b/>
      <u/>
      <sz val="9"/>
      <name val="Calibri"/>
      <family val="2"/>
      <scheme val="minor"/>
    </font>
    <font>
      <i/>
      <sz val="10"/>
      <name val="Arial Narrow"/>
      <family val="2"/>
    </font>
    <font>
      <sz val="8"/>
      <name val="Calibri"/>
      <family val="2"/>
      <scheme val="minor"/>
    </font>
    <font>
      <sz val="9"/>
      <name val="Arial Narrow"/>
      <family val="2"/>
    </font>
    <font>
      <b/>
      <sz val="9"/>
      <color rgb="FFFF0000"/>
      <name val="Calibri"/>
      <family val="2"/>
      <scheme val="minor"/>
    </font>
    <font>
      <b/>
      <sz val="10"/>
      <color theme="0"/>
      <name val="Arial"/>
      <family val="2"/>
    </font>
    <font>
      <sz val="11"/>
      <color theme="0"/>
      <name val="Calibri"/>
      <family val="2"/>
      <charset val="238"/>
      <scheme val="minor"/>
    </font>
    <font>
      <sz val="11"/>
      <color rgb="FF9C5700"/>
      <name val="Calibri"/>
      <family val="2"/>
      <scheme val="minor"/>
    </font>
    <font>
      <b/>
      <sz val="9"/>
      <color rgb="FFC00000"/>
      <name val="Calibri"/>
      <family val="2"/>
      <scheme val="minor"/>
    </font>
    <font>
      <b/>
      <i/>
      <sz val="9"/>
      <color rgb="FFC00000"/>
      <name val="Calibri"/>
      <family val="2"/>
      <scheme val="minor"/>
    </font>
    <font>
      <i/>
      <sz val="9"/>
      <color rgb="FFC00000"/>
      <name val="Calibri"/>
      <family val="2"/>
      <scheme val="minor"/>
    </font>
    <font>
      <sz val="11"/>
      <color rgb="FFC00000"/>
      <name val="Calibri"/>
      <family val="2"/>
      <scheme val="minor"/>
    </font>
    <font>
      <i/>
      <sz val="10"/>
      <color rgb="FFC00000"/>
      <name val="Calibri"/>
      <family val="2"/>
      <scheme val="minor"/>
    </font>
    <font>
      <b/>
      <sz val="12"/>
      <color rgb="FFC00000"/>
      <name val="Calibri"/>
      <family val="2"/>
      <scheme val="minor"/>
    </font>
    <font>
      <b/>
      <sz val="9"/>
      <color theme="1"/>
      <name val="Times New Roman"/>
      <family val="1"/>
    </font>
    <font>
      <sz val="7.5"/>
      <name val="Calibri"/>
      <family val="2"/>
      <scheme val="minor"/>
    </font>
    <font>
      <sz val="9.5"/>
      <name val="Calibri"/>
      <family val="2"/>
      <scheme val="minor"/>
    </font>
    <font>
      <b/>
      <sz val="9.5"/>
      <name val="Calibri"/>
      <family val="2"/>
      <scheme val="minor"/>
    </font>
    <font>
      <sz val="9"/>
      <color theme="1"/>
      <name val="Calibri"/>
      <family val="2"/>
      <charset val="238"/>
      <scheme val="minor"/>
    </font>
    <font>
      <b/>
      <u/>
      <sz val="9.5"/>
      <name val="Calibri"/>
      <family val="2"/>
      <scheme val="minor"/>
    </font>
    <font>
      <b/>
      <sz val="9"/>
      <color rgb="FF808080"/>
      <name val="Calibri"/>
      <family val="2"/>
      <charset val="238"/>
      <scheme val="minor"/>
    </font>
    <font>
      <b/>
      <sz val="9"/>
      <name val="Calibri"/>
      <family val="2"/>
      <charset val="238"/>
    </font>
    <font>
      <sz val="9"/>
      <name val="Calibri"/>
      <family val="2"/>
      <charset val="238"/>
    </font>
    <font>
      <b/>
      <sz val="8.5"/>
      <name val="Calibri"/>
      <family val="2"/>
      <scheme val="minor"/>
    </font>
    <font>
      <sz val="8.5"/>
      <name val="Calibri"/>
      <family val="2"/>
      <scheme val="minor"/>
    </font>
    <font>
      <sz val="8.5"/>
      <color rgb="FFC00000"/>
      <name val="Calibri"/>
      <family val="2"/>
      <scheme val="minor"/>
    </font>
    <font>
      <sz val="8.5"/>
      <color theme="1"/>
      <name val="Calibri"/>
      <family val="2"/>
      <scheme val="minor"/>
    </font>
    <font>
      <b/>
      <sz val="8.5"/>
      <color theme="1"/>
      <name val="Calibri"/>
      <family val="2"/>
      <scheme val="minor"/>
    </font>
    <font>
      <b/>
      <i/>
      <sz val="8.5"/>
      <color theme="1"/>
      <name val="Calibri"/>
      <family val="2"/>
      <scheme val="minor"/>
    </font>
    <font>
      <b/>
      <sz val="8.5"/>
      <color rgb="FFFF0000"/>
      <name val="Calibri"/>
      <family val="2"/>
      <scheme val="minor"/>
    </font>
    <font>
      <b/>
      <i/>
      <sz val="8.5"/>
      <name val="Calibri"/>
      <family val="2"/>
      <scheme val="minor"/>
    </font>
    <font>
      <b/>
      <sz val="11"/>
      <color theme="0"/>
      <name val="Calibri"/>
      <family val="2"/>
      <scheme val="minor"/>
    </font>
    <font>
      <sz val="11"/>
      <color theme="0"/>
      <name val="Calibri"/>
      <family val="2"/>
      <scheme val="minor"/>
    </font>
    <font>
      <i/>
      <sz val="10"/>
      <color theme="0"/>
      <name val="Calibri"/>
      <family val="2"/>
      <scheme val="minor"/>
    </font>
    <font>
      <b/>
      <sz val="12"/>
      <color theme="0"/>
      <name val="Calibri"/>
      <family val="2"/>
      <scheme val="minor"/>
    </font>
    <font>
      <i/>
      <sz val="12"/>
      <color theme="0"/>
      <name val="Calibri"/>
      <family val="2"/>
      <scheme val="minor"/>
    </font>
    <font>
      <b/>
      <sz val="10"/>
      <name val="Calibri"/>
      <family val="2"/>
      <scheme val="minor"/>
    </font>
    <font>
      <b/>
      <sz val="10"/>
      <name val="Calibri"/>
      <family val="2"/>
    </font>
    <font>
      <b/>
      <sz val="9"/>
      <color indexed="8"/>
      <name val="Calibri"/>
      <family val="2"/>
    </font>
    <font>
      <sz val="7"/>
      <name val="Calibri"/>
      <family val="2"/>
      <scheme val="minor"/>
    </font>
    <font>
      <b/>
      <sz val="12"/>
      <color theme="1"/>
      <name val="Calibri"/>
      <family val="2"/>
      <charset val="238"/>
      <scheme val="minor"/>
    </font>
    <font>
      <u/>
      <sz val="7.5"/>
      <name val="Verdana"/>
      <family val="2"/>
    </font>
    <font>
      <sz val="7.5"/>
      <name val="Verdana"/>
      <family val="2"/>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CCCCCC"/>
        <bgColor rgb="FFCCCCFF"/>
      </patternFill>
    </fill>
    <fill>
      <patternFill patternType="solid">
        <fgColor theme="9" tint="0.59999389629810485"/>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FFEB9C"/>
      </patternFill>
    </fill>
    <fill>
      <patternFill patternType="solid">
        <fgColor rgb="FFFF0000"/>
        <bgColor indexed="64"/>
      </patternFill>
    </fill>
    <fill>
      <patternFill patternType="solid">
        <fgColor theme="5"/>
        <bgColor indexed="64"/>
      </patternFill>
    </fill>
    <fill>
      <patternFill patternType="solid">
        <fgColor theme="4" tint="0.79998168889431442"/>
        <bgColor indexed="64"/>
      </patternFill>
    </fill>
    <fill>
      <patternFill patternType="solid">
        <fgColor theme="9" tint="-0.249977111117893"/>
        <bgColor indexed="64"/>
      </patternFill>
    </fill>
  </fills>
  <borders count="32">
    <border>
      <left/>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auto="1"/>
      </left>
      <right style="hair">
        <color auto="1"/>
      </right>
      <top style="hair">
        <color auto="1"/>
      </top>
      <bottom style="hair">
        <color auto="1"/>
      </bottom>
      <diagonal/>
    </border>
    <border>
      <left style="medium">
        <color indexed="64"/>
      </left>
      <right/>
      <top style="medium">
        <color indexed="64"/>
      </top>
      <bottom style="medium">
        <color indexed="64"/>
      </bottom>
      <diagonal/>
    </border>
  </borders>
  <cellStyleXfs count="6">
    <xf numFmtId="0" fontId="0" fillId="0" borderId="0"/>
    <xf numFmtId="0" fontId="2" fillId="0" borderId="0"/>
    <xf numFmtId="9" fontId="2" fillId="0" borderId="0" applyFont="0" applyFill="0" applyBorder="0" applyAlignment="0" applyProtection="0"/>
    <xf numFmtId="0" fontId="12" fillId="0" borderId="0" applyNumberFormat="0" applyFill="0" applyBorder="0" applyAlignment="0" applyProtection="0"/>
    <xf numFmtId="0" fontId="1" fillId="0" borderId="0"/>
    <xf numFmtId="0" fontId="31" fillId="10" borderId="0" applyNumberFormat="0" applyBorder="0" applyAlignment="0" applyProtection="0"/>
  </cellStyleXfs>
  <cellXfs count="614">
    <xf numFmtId="0" fontId="0" fillId="0" borderId="0" xfId="0"/>
    <xf numFmtId="0" fontId="4" fillId="2" borderId="0" xfId="0" applyFont="1" applyFill="1"/>
    <xf numFmtId="0" fontId="4" fillId="2" borderId="0" xfId="0" applyFont="1" applyFill="1" applyProtection="1">
      <protection locked="0"/>
    </xf>
    <xf numFmtId="0" fontId="6" fillId="2" borderId="0" xfId="0" applyFont="1" applyFill="1"/>
    <xf numFmtId="0" fontId="6" fillId="2" borderId="0" xfId="0" applyFont="1" applyFill="1" applyProtection="1">
      <protection locked="0"/>
    </xf>
    <xf numFmtId="0" fontId="7" fillId="2" borderId="12" xfId="0" applyFont="1" applyFill="1" applyBorder="1" applyAlignment="1" applyProtection="1">
      <alignment horizontal="center" vertical="center"/>
      <protection locked="0"/>
    </xf>
    <xf numFmtId="0" fontId="6" fillId="2" borderId="0" xfId="0" applyFont="1" applyFill="1" applyAlignment="1" applyProtection="1">
      <alignment vertical="center" wrapText="1"/>
      <protection locked="0"/>
    </xf>
    <xf numFmtId="0" fontId="5" fillId="2" borderId="12" xfId="0" applyFont="1" applyFill="1" applyBorder="1" applyAlignment="1">
      <alignment vertical="center" wrapText="1"/>
    </xf>
    <xf numFmtId="0" fontId="5" fillId="2" borderId="0" xfId="0" applyFont="1" applyFill="1" applyProtection="1">
      <protection locked="0"/>
    </xf>
    <xf numFmtId="0" fontId="7" fillId="2" borderId="12" xfId="0" applyFont="1" applyFill="1" applyBorder="1" applyAlignment="1">
      <alignment horizontal="center" vertical="center"/>
    </xf>
    <xf numFmtId="0" fontId="7" fillId="2" borderId="0" xfId="0" applyFont="1" applyFill="1" applyAlignment="1">
      <alignment horizontal="left" vertical="top" wrapText="1"/>
    </xf>
    <xf numFmtId="4" fontId="10" fillId="3" borderId="12" xfId="0" applyNumberFormat="1" applyFont="1" applyFill="1" applyBorder="1" applyAlignment="1" applyProtection="1">
      <alignment horizontal="right" vertical="top"/>
      <protection locked="0"/>
    </xf>
    <xf numFmtId="0" fontId="7" fillId="2" borderId="0" xfId="0" applyFont="1" applyFill="1" applyAlignment="1">
      <alignment horizontal="center" vertical="center" wrapText="1"/>
    </xf>
    <xf numFmtId="3" fontId="6" fillId="3" borderId="12" xfId="0" applyNumberFormat="1" applyFont="1" applyFill="1" applyBorder="1" applyAlignment="1" applyProtection="1">
      <alignment vertical="center"/>
      <protection locked="0"/>
    </xf>
    <xf numFmtId="0" fontId="6" fillId="3" borderId="12" xfId="0" applyFont="1" applyFill="1" applyBorder="1" applyProtection="1">
      <protection locked="0"/>
    </xf>
    <xf numFmtId="0" fontId="7" fillId="2" borderId="0" xfId="0" applyFont="1" applyFill="1" applyAlignment="1">
      <alignment horizontal="center" vertical="top" wrapText="1"/>
    </xf>
    <xf numFmtId="0" fontId="7" fillId="2" borderId="6" xfId="0" applyFont="1" applyFill="1" applyBorder="1" applyAlignment="1">
      <alignment horizontal="center" vertical="top" wrapText="1"/>
    </xf>
    <xf numFmtId="0" fontId="4" fillId="2" borderId="0" xfId="0" applyFont="1" applyFill="1" applyAlignment="1">
      <alignment horizontal="left" vertical="top" wrapText="1"/>
    </xf>
    <xf numFmtId="0" fontId="4" fillId="2" borderId="6" xfId="0" applyFont="1" applyFill="1" applyBorder="1" applyAlignment="1">
      <alignment horizontal="left" vertical="top" wrapText="1"/>
    </xf>
    <xf numFmtId="0" fontId="7" fillId="2" borderId="2" xfId="0" applyFont="1" applyFill="1" applyBorder="1" applyAlignment="1">
      <alignment vertical="center" wrapText="1"/>
    </xf>
    <xf numFmtId="0" fontId="7" fillId="2" borderId="4" xfId="0" applyFont="1" applyFill="1" applyBorder="1" applyAlignment="1">
      <alignment horizontal="left" vertical="center" wrapText="1"/>
    </xf>
    <xf numFmtId="0" fontId="4" fillId="2" borderId="5" xfId="0" applyFont="1" applyFill="1" applyBorder="1" applyAlignment="1">
      <alignment vertical="top" wrapText="1"/>
    </xf>
    <xf numFmtId="0" fontId="9" fillId="2" borderId="0" xfId="0" applyFont="1" applyFill="1" applyAlignment="1">
      <alignment horizontal="left" vertical="top" wrapText="1"/>
    </xf>
    <xf numFmtId="3" fontId="4" fillId="2" borderId="12" xfId="0" applyNumberFormat="1" applyFont="1" applyFill="1" applyBorder="1" applyAlignment="1">
      <alignment horizontal="right" vertical="center" wrapText="1"/>
    </xf>
    <xf numFmtId="3" fontId="4" fillId="2" borderId="6" xfId="0" applyNumberFormat="1" applyFont="1" applyFill="1" applyBorder="1" applyAlignment="1">
      <alignment horizontal="right" vertical="center" wrapText="1"/>
    </xf>
    <xf numFmtId="3" fontId="7" fillId="2" borderId="12" xfId="0" applyNumberFormat="1" applyFont="1" applyFill="1" applyBorder="1" applyAlignment="1">
      <alignment horizontal="right" vertical="center" wrapText="1"/>
    </xf>
    <xf numFmtId="3" fontId="7" fillId="2" borderId="6" xfId="0" applyNumberFormat="1" applyFont="1" applyFill="1" applyBorder="1" applyAlignment="1">
      <alignment horizontal="right" vertical="center" wrapText="1"/>
    </xf>
    <xf numFmtId="4" fontId="7" fillId="2" borderId="0" xfId="0" applyNumberFormat="1" applyFont="1" applyFill="1" applyAlignment="1">
      <alignment horizontal="left" vertical="top" wrapText="1"/>
    </xf>
    <xf numFmtId="4" fontId="7" fillId="2" borderId="0" xfId="0" applyNumberFormat="1" applyFont="1" applyFill="1" applyAlignment="1">
      <alignment horizontal="right" vertical="center" wrapText="1"/>
    </xf>
    <xf numFmtId="4" fontId="7" fillId="2" borderId="6" xfId="0" applyNumberFormat="1" applyFont="1" applyFill="1" applyBorder="1" applyAlignment="1">
      <alignment horizontal="right" vertical="center" wrapText="1"/>
    </xf>
    <xf numFmtId="0" fontId="7" fillId="2" borderId="6" xfId="0" applyFont="1" applyFill="1" applyBorder="1" applyAlignment="1">
      <alignment horizontal="center" vertical="center" wrapText="1"/>
    </xf>
    <xf numFmtId="4" fontId="4" fillId="2" borderId="0" xfId="0" applyNumberFormat="1" applyFont="1" applyFill="1" applyAlignment="1">
      <alignment horizontal="left" vertical="top" wrapText="1"/>
    </xf>
    <xf numFmtId="3" fontId="4" fillId="2" borderId="0" xfId="0" applyNumberFormat="1" applyFont="1" applyFill="1" applyAlignment="1">
      <alignment horizontal="right" vertical="center" wrapText="1"/>
    </xf>
    <xf numFmtId="4" fontId="7" fillId="2" borderId="6" xfId="0" applyNumberFormat="1" applyFont="1" applyFill="1" applyBorder="1" applyAlignment="1">
      <alignment horizontal="center" vertical="center" wrapText="1"/>
    </xf>
    <xf numFmtId="4" fontId="7" fillId="2" borderId="0" xfId="0" applyNumberFormat="1" applyFont="1" applyFill="1" applyAlignment="1">
      <alignment horizontal="left" vertical="center"/>
    </xf>
    <xf numFmtId="4" fontId="7" fillId="2" borderId="0" xfId="0" applyNumberFormat="1" applyFont="1" applyFill="1" applyAlignment="1">
      <alignment horizontal="center" vertical="center" wrapText="1"/>
    </xf>
    <xf numFmtId="0" fontId="4" fillId="2" borderId="23" xfId="0" applyFont="1" applyFill="1" applyBorder="1" applyAlignment="1">
      <alignment vertical="top"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5" xfId="0" applyFont="1" applyFill="1" applyBorder="1" applyAlignment="1">
      <alignment vertical="top" wrapText="1"/>
    </xf>
    <xf numFmtId="0" fontId="7" fillId="2" borderId="6" xfId="0" applyFont="1" applyFill="1" applyBorder="1" applyAlignment="1">
      <alignment horizontal="left" vertical="top" wrapText="1"/>
    </xf>
    <xf numFmtId="0" fontId="7" fillId="2" borderId="5" xfId="0" applyFont="1" applyFill="1" applyBorder="1" applyAlignment="1">
      <alignment horizontal="right" vertical="top" wrapText="1"/>
    </xf>
    <xf numFmtId="0" fontId="5" fillId="2" borderId="6" xfId="0" applyFont="1" applyFill="1" applyBorder="1" applyAlignment="1">
      <alignment horizontal="center" vertical="center"/>
    </xf>
    <xf numFmtId="0" fontId="5" fillId="2" borderId="5" xfId="0" applyFont="1" applyFill="1" applyBorder="1" applyAlignment="1">
      <alignment horizontal="right" vertical="center" wrapText="1"/>
    </xf>
    <xf numFmtId="4" fontId="5" fillId="2" borderId="0" xfId="0" applyNumberFormat="1" applyFont="1" applyFill="1" applyAlignment="1">
      <alignment vertical="center" wrapText="1"/>
    </xf>
    <xf numFmtId="4" fontId="4" fillId="2" borderId="0" xfId="0" applyNumberFormat="1" applyFont="1" applyFill="1" applyAlignment="1">
      <alignment vertical="center" wrapText="1"/>
    </xf>
    <xf numFmtId="4" fontId="4" fillId="2" borderId="0" xfId="0" applyNumberFormat="1" applyFont="1" applyFill="1" applyAlignment="1">
      <alignment vertical="top" wrapText="1"/>
    </xf>
    <xf numFmtId="3" fontId="5" fillId="2" borderId="6" xfId="0" applyNumberFormat="1" applyFont="1" applyFill="1" applyBorder="1" applyAlignment="1">
      <alignment horizontal="right" vertical="top" wrapText="1"/>
    </xf>
    <xf numFmtId="0" fontId="4" fillId="2" borderId="5" xfId="0" applyFont="1" applyFill="1" applyBorder="1" applyAlignment="1">
      <alignment horizontal="right" vertical="center" wrapText="1"/>
    </xf>
    <xf numFmtId="3" fontId="5" fillId="2" borderId="6" xfId="0" applyNumberFormat="1" applyFont="1" applyFill="1" applyBorder="1" applyAlignment="1">
      <alignment vertical="top" wrapText="1"/>
    </xf>
    <xf numFmtId="3" fontId="5" fillId="2" borderId="6" xfId="0" applyNumberFormat="1" applyFont="1" applyFill="1" applyBorder="1" applyAlignment="1">
      <alignment horizontal="center" vertical="top" wrapText="1"/>
    </xf>
    <xf numFmtId="0" fontId="4" fillId="2" borderId="5" xfId="0" applyFont="1" applyFill="1" applyBorder="1" applyAlignment="1">
      <alignment horizontal="right" vertical="top" wrapText="1"/>
    </xf>
    <xf numFmtId="4" fontId="4" fillId="2" borderId="3" xfId="0" applyNumberFormat="1" applyFont="1" applyFill="1" applyBorder="1" applyAlignment="1">
      <alignment vertical="top" wrapText="1"/>
    </xf>
    <xf numFmtId="4" fontId="4" fillId="2" borderId="6" xfId="0" applyNumberFormat="1" applyFont="1" applyFill="1" applyBorder="1" applyAlignment="1">
      <alignment vertical="top" wrapText="1"/>
    </xf>
    <xf numFmtId="4" fontId="5" fillId="2" borderId="12" xfId="0" applyNumberFormat="1" applyFont="1" applyFill="1" applyBorder="1" applyAlignment="1">
      <alignment vertical="center" wrapText="1"/>
    </xf>
    <xf numFmtId="4" fontId="7" fillId="2" borderId="10" xfId="0" applyNumberFormat="1" applyFont="1" applyFill="1" applyBorder="1" applyAlignment="1">
      <alignment horizontal="left" vertical="top" wrapText="1"/>
    </xf>
    <xf numFmtId="4" fontId="7" fillId="2" borderId="10" xfId="0" applyNumberFormat="1" applyFont="1" applyFill="1" applyBorder="1" applyAlignment="1">
      <alignment horizontal="right" vertical="center" wrapText="1"/>
    </xf>
    <xf numFmtId="0" fontId="5" fillId="2" borderId="6" xfId="0" applyFont="1" applyFill="1" applyBorder="1" applyAlignment="1">
      <alignment vertical="center" wrapText="1"/>
    </xf>
    <xf numFmtId="0" fontId="4" fillId="2" borderId="0" xfId="0" applyFont="1" applyFill="1" applyAlignment="1">
      <alignment vertical="top" wrapText="1"/>
    </xf>
    <xf numFmtId="0" fontId="4" fillId="2" borderId="6" xfId="0" applyFont="1" applyFill="1" applyBorder="1" applyAlignment="1">
      <alignment vertical="top" wrapText="1"/>
    </xf>
    <xf numFmtId="0" fontId="4" fillId="2" borderId="23" xfId="0" applyFont="1" applyFill="1" applyBorder="1"/>
    <xf numFmtId="0" fontId="4" fillId="2" borderId="7" xfId="0" applyFont="1" applyFill="1" applyBorder="1"/>
    <xf numFmtId="0" fontId="4" fillId="2" borderId="8" xfId="0" applyFont="1" applyFill="1" applyBorder="1"/>
    <xf numFmtId="3" fontId="4" fillId="2" borderId="12" xfId="0" applyNumberFormat="1" applyFont="1" applyFill="1" applyBorder="1" applyAlignment="1">
      <alignment vertical="top" wrapText="1"/>
    </xf>
    <xf numFmtId="3" fontId="4" fillId="2" borderId="2" xfId="0" applyNumberFormat="1" applyFont="1" applyFill="1" applyBorder="1" applyAlignment="1">
      <alignment vertical="top" wrapText="1"/>
    </xf>
    <xf numFmtId="3" fontId="4" fillId="2" borderId="6" xfId="0" applyNumberFormat="1" applyFont="1" applyFill="1" applyBorder="1" applyAlignment="1">
      <alignment vertical="top" wrapText="1"/>
    </xf>
    <xf numFmtId="3" fontId="5" fillId="2" borderId="12" xfId="0" applyNumberFormat="1" applyFont="1" applyFill="1" applyBorder="1" applyAlignment="1">
      <alignment vertical="top" wrapText="1"/>
    </xf>
    <xf numFmtId="3" fontId="5" fillId="2" borderId="12" xfId="0" applyNumberFormat="1" applyFont="1" applyFill="1" applyBorder="1" applyAlignment="1">
      <alignment horizontal="center" vertical="top" wrapText="1"/>
    </xf>
    <xf numFmtId="3" fontId="4" fillId="2" borderId="3" xfId="0" applyNumberFormat="1" applyFont="1" applyFill="1" applyBorder="1" applyAlignment="1">
      <alignment horizontal="right" vertical="center" wrapText="1"/>
    </xf>
    <xf numFmtId="4" fontId="5" fillId="2" borderId="0" xfId="0" applyNumberFormat="1" applyFont="1" applyFill="1" applyAlignment="1">
      <alignment horizontal="center" vertical="center" wrapText="1"/>
    </xf>
    <xf numFmtId="4" fontId="5" fillId="2" borderId="6" xfId="0" applyNumberFormat="1" applyFont="1" applyFill="1" applyBorder="1" applyAlignment="1">
      <alignment vertical="center" wrapText="1"/>
    </xf>
    <xf numFmtId="0" fontId="5" fillId="2" borderId="0" xfId="0" applyFont="1" applyFill="1" applyAlignment="1">
      <alignment horizontal="center" vertical="center" wrapText="1"/>
    </xf>
    <xf numFmtId="0" fontId="4" fillId="2" borderId="10" xfId="0" applyFont="1" applyFill="1" applyBorder="1" applyAlignment="1">
      <alignment vertical="top" wrapText="1"/>
    </xf>
    <xf numFmtId="4" fontId="4" fillId="2" borderId="6" xfId="0" applyNumberFormat="1" applyFont="1" applyFill="1" applyBorder="1" applyAlignment="1">
      <alignment horizontal="left" vertical="top" wrapText="1"/>
    </xf>
    <xf numFmtId="0" fontId="5" fillId="2" borderId="7" xfId="0" applyFont="1" applyFill="1" applyBorder="1" applyAlignment="1">
      <alignment horizontal="center" vertical="center"/>
    </xf>
    <xf numFmtId="3" fontId="5" fillId="2" borderId="12" xfId="0" applyNumberFormat="1" applyFont="1" applyFill="1" applyBorder="1" applyAlignment="1">
      <alignment horizontal="right" vertical="top" wrapText="1"/>
    </xf>
    <xf numFmtId="0" fontId="5" fillId="2" borderId="12" xfId="0" applyFont="1" applyFill="1" applyBorder="1" applyAlignment="1">
      <alignment horizontal="center" vertical="center"/>
    </xf>
    <xf numFmtId="0" fontId="6" fillId="2" borderId="0" xfId="0" applyFont="1" applyFill="1" applyAlignment="1">
      <alignment vertical="top" wrapText="1"/>
    </xf>
    <xf numFmtId="0" fontId="7" fillId="2" borderId="12" xfId="0" applyFont="1" applyFill="1" applyBorder="1" applyAlignment="1">
      <alignment vertical="top" wrapText="1"/>
    </xf>
    <xf numFmtId="0" fontId="6" fillId="2" borderId="12" xfId="0" applyFont="1" applyFill="1" applyBorder="1"/>
    <xf numFmtId="0" fontId="6" fillId="2" borderId="12" xfId="0" applyFont="1" applyFill="1" applyBorder="1" applyAlignment="1">
      <alignment vertical="top" wrapText="1"/>
    </xf>
    <xf numFmtId="0" fontId="6" fillId="2" borderId="12" xfId="0" applyFont="1" applyFill="1" applyBorder="1" applyAlignment="1">
      <alignment horizontal="center" vertical="center"/>
    </xf>
    <xf numFmtId="3" fontId="7" fillId="2" borderId="12" xfId="0" applyNumberFormat="1" applyFont="1" applyFill="1" applyBorder="1" applyAlignment="1">
      <alignment vertical="center"/>
    </xf>
    <xf numFmtId="0" fontId="8" fillId="2" borderId="12" xfId="0" applyFont="1" applyFill="1" applyBorder="1" applyAlignment="1">
      <alignment vertical="top" wrapText="1"/>
    </xf>
    <xf numFmtId="0" fontId="7" fillId="2" borderId="12" xfId="0" applyFont="1" applyFill="1" applyBorder="1" applyAlignment="1">
      <alignment horizontal="center" vertical="center" wrapText="1"/>
    </xf>
    <xf numFmtId="3" fontId="6" fillId="2" borderId="12" xfId="0" applyNumberFormat="1" applyFont="1" applyFill="1" applyBorder="1" applyAlignment="1">
      <alignment vertical="center"/>
    </xf>
    <xf numFmtId="3" fontId="6" fillId="2" borderId="12" xfId="0" applyNumberFormat="1" applyFont="1" applyFill="1" applyBorder="1"/>
    <xf numFmtId="0" fontId="7" fillId="2" borderId="12" xfId="0" applyFont="1" applyFill="1" applyBorder="1" applyAlignment="1">
      <alignment vertical="center" wrapText="1"/>
    </xf>
    <xf numFmtId="0" fontId="6" fillId="2" borderId="12" xfId="0" applyFont="1" applyFill="1" applyBorder="1" applyAlignment="1">
      <alignment vertical="center" wrapText="1"/>
    </xf>
    <xf numFmtId="0" fontId="6" fillId="2" borderId="12" xfId="0" quotePrefix="1" applyFont="1" applyFill="1" applyBorder="1" applyAlignment="1">
      <alignment horizontal="left" vertical="center" wrapText="1" indent="1"/>
    </xf>
    <xf numFmtId="0" fontId="7" fillId="2" borderId="12" xfId="0" applyFont="1" applyFill="1" applyBorder="1" applyAlignment="1">
      <alignment horizontal="right" vertical="center" wrapText="1"/>
    </xf>
    <xf numFmtId="0" fontId="6" fillId="2" borderId="12" xfId="0" applyFont="1" applyFill="1" applyBorder="1" applyAlignment="1">
      <alignment horizontal="left" vertical="center" wrapText="1" indent="1"/>
    </xf>
    <xf numFmtId="0" fontId="8" fillId="2" borderId="12" xfId="0" applyFont="1" applyFill="1" applyBorder="1" applyAlignment="1">
      <alignment horizontal="center" vertical="center" wrapText="1"/>
    </xf>
    <xf numFmtId="0" fontId="6" fillId="2" borderId="12" xfId="0" applyFont="1" applyFill="1" applyBorder="1" applyAlignment="1">
      <alignment horizontal="left" vertical="center" wrapText="1"/>
    </xf>
    <xf numFmtId="0" fontId="6" fillId="2" borderId="12" xfId="0" quotePrefix="1" applyFont="1" applyFill="1" applyBorder="1" applyAlignment="1">
      <alignment horizontal="left" vertical="center" wrapText="1"/>
    </xf>
    <xf numFmtId="0" fontId="6" fillId="2" borderId="12" xfId="0" applyFont="1" applyFill="1" applyBorder="1" applyAlignment="1">
      <alignment horizontal="left" vertical="center" wrapText="1" indent="3"/>
    </xf>
    <xf numFmtId="0" fontId="5" fillId="2" borderId="12" xfId="0" applyFont="1" applyFill="1" applyBorder="1" applyAlignment="1">
      <alignment vertical="top" wrapText="1"/>
    </xf>
    <xf numFmtId="0" fontId="4" fillId="2" borderId="12" xfId="0" applyFont="1" applyFill="1" applyBorder="1"/>
    <xf numFmtId="0" fontId="4" fillId="2" borderId="12" xfId="0" applyFont="1" applyFill="1" applyBorder="1" applyAlignment="1">
      <alignment vertical="top" wrapText="1"/>
    </xf>
    <xf numFmtId="0" fontId="4" fillId="2" borderId="12" xfId="0" applyFont="1" applyFill="1" applyBorder="1" applyAlignment="1">
      <alignment horizontal="center" vertical="center"/>
    </xf>
    <xf numFmtId="3" fontId="5" fillId="2" borderId="12" xfId="0" applyNumberFormat="1" applyFont="1" applyFill="1" applyBorder="1" applyAlignment="1">
      <alignment vertical="center"/>
    </xf>
    <xf numFmtId="3" fontId="4" fillId="2" borderId="12" xfId="0" applyNumberFormat="1" applyFont="1" applyFill="1" applyBorder="1" applyAlignment="1">
      <alignment vertical="center"/>
    </xf>
    <xf numFmtId="0" fontId="7" fillId="2" borderId="5" xfId="0" applyFont="1" applyFill="1" applyBorder="1" applyAlignment="1">
      <alignment vertical="center" wrapText="1"/>
    </xf>
    <xf numFmtId="0" fontId="7" fillId="2" borderId="0" xfId="0" applyFont="1" applyFill="1" applyAlignment="1">
      <alignment horizontal="left" vertical="center" wrapText="1"/>
    </xf>
    <xf numFmtId="0" fontId="7" fillId="2" borderId="6" xfId="0" applyFont="1" applyFill="1" applyBorder="1" applyAlignment="1">
      <alignment horizontal="left" vertical="center" wrapText="1"/>
    </xf>
    <xf numFmtId="4" fontId="4" fillId="2" borderId="6" xfId="0" applyNumberFormat="1" applyFont="1" applyFill="1" applyBorder="1" applyAlignment="1">
      <alignment horizontal="left" vertical="center" wrapText="1"/>
    </xf>
    <xf numFmtId="0" fontId="7" fillId="2" borderId="9" xfId="0" applyFont="1" applyFill="1" applyBorder="1" applyAlignment="1">
      <alignment vertical="top" wrapText="1"/>
    </xf>
    <xf numFmtId="0" fontId="7" fillId="2" borderId="11" xfId="0" applyFont="1" applyFill="1" applyBorder="1" applyAlignment="1">
      <alignment horizontal="left" vertical="top" wrapText="1"/>
    </xf>
    <xf numFmtId="0" fontId="7" fillId="2" borderId="7" xfId="0" applyFont="1" applyFill="1" applyBorder="1" applyAlignment="1">
      <alignment horizontal="left" vertical="top" wrapText="1"/>
    </xf>
    <xf numFmtId="3" fontId="5" fillId="2" borderId="12" xfId="0" applyNumberFormat="1" applyFont="1" applyFill="1" applyBorder="1" applyAlignment="1">
      <alignment horizontal="right" vertical="center" wrapText="1"/>
    </xf>
    <xf numFmtId="3" fontId="5" fillId="2" borderId="12" xfId="0" applyNumberFormat="1" applyFont="1" applyFill="1" applyBorder="1" applyAlignment="1">
      <alignment vertical="center" wrapText="1"/>
    </xf>
    <xf numFmtId="3" fontId="5" fillId="2" borderId="12" xfId="0" applyNumberFormat="1" applyFont="1" applyFill="1" applyBorder="1" applyAlignment="1">
      <alignment horizontal="center" vertical="center" wrapText="1"/>
    </xf>
    <xf numFmtId="4" fontId="5" fillId="2" borderId="6" xfId="0" applyNumberFormat="1" applyFont="1" applyFill="1" applyBorder="1" applyAlignment="1">
      <alignment vertical="top" wrapText="1"/>
    </xf>
    <xf numFmtId="0" fontId="4" fillId="2" borderId="0" xfId="0" applyFont="1" applyFill="1" applyAlignment="1">
      <alignment horizontal="left" vertical="center" wrapText="1"/>
    </xf>
    <xf numFmtId="0" fontId="4" fillId="2" borderId="0" xfId="0" applyFont="1" applyFill="1" applyAlignment="1" applyProtection="1">
      <alignment vertical="center"/>
      <protection locked="0"/>
    </xf>
    <xf numFmtId="0" fontId="13" fillId="0" borderId="0" xfId="1" applyFont="1" applyAlignment="1">
      <alignment horizontal="left" vertical="top"/>
    </xf>
    <xf numFmtId="3" fontId="14" fillId="0" borderId="0" xfId="0" applyNumberFormat="1" applyFont="1" applyAlignment="1">
      <alignment horizontal="right" vertical="top"/>
    </xf>
    <xf numFmtId="0" fontId="14" fillId="0" borderId="12" xfId="4" applyFont="1" applyBorder="1" applyAlignment="1">
      <alignment horizontal="right" vertical="top" wrapText="1"/>
    </xf>
    <xf numFmtId="4" fontId="14" fillId="0" borderId="12" xfId="0" applyNumberFormat="1" applyFont="1" applyBorder="1" applyAlignment="1">
      <alignment horizontal="left" vertical="top" wrapText="1"/>
    </xf>
    <xf numFmtId="3" fontId="16" fillId="0" borderId="12" xfId="0" applyNumberFormat="1" applyFont="1" applyBorder="1" applyAlignment="1">
      <alignment horizontal="right" vertical="top"/>
    </xf>
    <xf numFmtId="4" fontId="16" fillId="0" borderId="12" xfId="0" applyNumberFormat="1" applyFont="1" applyBorder="1" applyAlignment="1">
      <alignment horizontal="left" vertical="top" wrapText="1"/>
    </xf>
    <xf numFmtId="4" fontId="14" fillId="0" borderId="12" xfId="4" applyNumberFormat="1" applyFont="1" applyBorder="1" applyAlignment="1">
      <alignment horizontal="left" vertical="top" wrapText="1"/>
    </xf>
    <xf numFmtId="4" fontId="14" fillId="0" borderId="12" xfId="0" applyNumberFormat="1" applyFont="1" applyBorder="1" applyAlignment="1">
      <alignment vertical="top" wrapText="1"/>
    </xf>
    <xf numFmtId="0" fontId="16" fillId="0" borderId="12" xfId="4" applyFont="1" applyBorder="1" applyAlignment="1">
      <alignment horizontal="right" vertical="top" wrapText="1"/>
    </xf>
    <xf numFmtId="0" fontId="14" fillId="0" borderId="0" xfId="0" applyFont="1" applyAlignment="1">
      <alignment vertical="top"/>
    </xf>
    <xf numFmtId="3" fontId="14" fillId="0" borderId="12" xfId="0" applyNumberFormat="1" applyFont="1" applyBorder="1" applyAlignment="1">
      <alignment horizontal="right" vertical="top"/>
    </xf>
    <xf numFmtId="3" fontId="16" fillId="2" borderId="12" xfId="0" applyNumberFormat="1" applyFont="1" applyFill="1" applyBorder="1" applyAlignment="1">
      <alignment horizontal="right" vertical="top"/>
    </xf>
    <xf numFmtId="0" fontId="14" fillId="0" borderId="0" xfId="0" applyFont="1" applyAlignment="1">
      <alignment horizontal="right" vertical="top"/>
    </xf>
    <xf numFmtId="0" fontId="17" fillId="0" borderId="0" xfId="0" applyFont="1" applyAlignment="1">
      <alignment vertical="top"/>
    </xf>
    <xf numFmtId="0" fontId="0" fillId="0" borderId="0" xfId="0" applyAlignment="1">
      <alignment vertical="top"/>
    </xf>
    <xf numFmtId="3" fontId="16" fillId="0" borderId="12" xfId="4" applyNumberFormat="1" applyFont="1" applyBorder="1" applyAlignment="1">
      <alignment horizontal="center" vertical="center" wrapText="1"/>
    </xf>
    <xf numFmtId="0" fontId="14" fillId="0" borderId="12" xfId="0" quotePrefix="1" applyFont="1" applyBorder="1" applyAlignment="1">
      <alignment horizontal="right" vertical="top" wrapText="1"/>
    </xf>
    <xf numFmtId="3" fontId="14" fillId="3" borderId="12" xfId="0" applyNumberFormat="1" applyFont="1" applyFill="1" applyBorder="1" applyAlignment="1" applyProtection="1">
      <alignment horizontal="right" vertical="top"/>
      <protection locked="0"/>
    </xf>
    <xf numFmtId="0" fontId="14" fillId="0" borderId="12" xfId="0" applyFont="1" applyBorder="1" applyAlignment="1">
      <alignment horizontal="right" vertical="top" wrapText="1"/>
    </xf>
    <xf numFmtId="3" fontId="14" fillId="0" borderId="12" xfId="0" applyNumberFormat="1" applyFont="1" applyBorder="1" applyAlignment="1">
      <alignment horizontal="right" vertical="top" wrapText="1"/>
    </xf>
    <xf numFmtId="3" fontId="16" fillId="0" borderId="12" xfId="0" applyNumberFormat="1" applyFont="1" applyBorder="1" applyAlignment="1">
      <alignment horizontal="right" vertical="top" wrapText="1"/>
    </xf>
    <xf numFmtId="3" fontId="17" fillId="0" borderId="0" xfId="0" applyNumberFormat="1" applyFont="1" applyAlignment="1">
      <alignment vertical="top"/>
    </xf>
    <xf numFmtId="0" fontId="18" fillId="0" borderId="0" xfId="0" applyFont="1" applyAlignment="1">
      <alignment vertical="top"/>
    </xf>
    <xf numFmtId="0" fontId="14" fillId="2" borderId="12" xfId="0" applyFont="1" applyFill="1" applyBorder="1" applyAlignment="1">
      <alignment horizontal="right" vertical="top" wrapText="1"/>
    </xf>
    <xf numFmtId="3" fontId="14" fillId="2" borderId="12" xfId="0" applyNumberFormat="1" applyFont="1" applyFill="1" applyBorder="1" applyAlignment="1">
      <alignment horizontal="right" vertical="top"/>
    </xf>
    <xf numFmtId="0" fontId="16" fillId="0" borderId="12" xfId="0" applyFont="1" applyBorder="1" applyAlignment="1">
      <alignment horizontal="right" vertical="top" wrapText="1"/>
    </xf>
    <xf numFmtId="4" fontId="16" fillId="0" borderId="12" xfId="4" applyNumberFormat="1" applyFont="1" applyBorder="1" applyAlignment="1">
      <alignment horizontal="left" vertical="top" wrapText="1"/>
    </xf>
    <xf numFmtId="0" fontId="14" fillId="0" borderId="0" xfId="0" applyFont="1" applyAlignment="1">
      <alignment vertical="top" wrapText="1"/>
    </xf>
    <xf numFmtId="3" fontId="14" fillId="0" borderId="12" xfId="4" applyNumberFormat="1" applyFont="1" applyBorder="1" applyAlignment="1">
      <alignment vertical="top" wrapText="1"/>
    </xf>
    <xf numFmtId="3" fontId="14" fillId="0" borderId="12" xfId="4" applyNumberFormat="1" applyFont="1" applyBorder="1" applyAlignment="1">
      <alignment horizontal="right" vertical="top"/>
    </xf>
    <xf numFmtId="3" fontId="14" fillId="3" borderId="12" xfId="4" applyNumberFormat="1" applyFont="1" applyFill="1" applyBorder="1" applyAlignment="1" applyProtection="1">
      <alignment horizontal="right" vertical="top"/>
      <protection locked="0"/>
    </xf>
    <xf numFmtId="3" fontId="16" fillId="0" borderId="12" xfId="4" applyNumberFormat="1" applyFont="1" applyBorder="1" applyAlignment="1">
      <alignment horizontal="right" vertical="top" wrapText="1"/>
    </xf>
    <xf numFmtId="3" fontId="16" fillId="0" borderId="12" xfId="4" applyNumberFormat="1" applyFont="1" applyBorder="1" applyAlignment="1">
      <alignment horizontal="right" vertical="top"/>
    </xf>
    <xf numFmtId="3" fontId="14" fillId="0" borderId="12" xfId="4" applyNumberFormat="1" applyFont="1" applyBorder="1" applyAlignment="1">
      <alignment horizontal="right" vertical="top" wrapText="1"/>
    </xf>
    <xf numFmtId="3" fontId="14" fillId="3" borderId="12" xfId="4" applyNumberFormat="1" applyFont="1" applyFill="1" applyBorder="1" applyAlignment="1" applyProtection="1">
      <alignment horizontal="right" vertical="top" wrapText="1"/>
      <protection locked="0"/>
    </xf>
    <xf numFmtId="0" fontId="14" fillId="0" borderId="12" xfId="0" applyFont="1" applyBorder="1" applyAlignment="1">
      <alignment vertical="top" wrapText="1"/>
    </xf>
    <xf numFmtId="3" fontId="14" fillId="2" borderId="12" xfId="4" applyNumberFormat="1" applyFont="1" applyFill="1" applyBorder="1" applyAlignment="1">
      <alignment horizontal="right" vertical="top" wrapText="1"/>
    </xf>
    <xf numFmtId="3" fontId="16" fillId="0" borderId="12" xfId="4" applyNumberFormat="1" applyFont="1" applyBorder="1" applyAlignment="1">
      <alignment horizontal="left" vertical="top" wrapText="1"/>
    </xf>
    <xf numFmtId="3" fontId="16" fillId="2" borderId="12" xfId="4" applyNumberFormat="1" applyFont="1" applyFill="1" applyBorder="1" applyAlignment="1">
      <alignment horizontal="right" vertical="top" wrapText="1"/>
    </xf>
    <xf numFmtId="3" fontId="16" fillId="0" borderId="2" xfId="4" applyNumberFormat="1" applyFont="1" applyBorder="1" applyAlignment="1">
      <alignment vertical="top" wrapText="1"/>
    </xf>
    <xf numFmtId="0" fontId="9" fillId="0" borderId="0" xfId="0" applyFont="1" applyAlignment="1">
      <alignment horizontal="justify" vertical="center" wrapText="1"/>
    </xf>
    <xf numFmtId="9" fontId="5" fillId="0" borderId="0" xfId="0" applyNumberFormat="1" applyFont="1" applyAlignment="1">
      <alignment horizontal="justify" vertical="center" wrapText="1"/>
    </xf>
    <xf numFmtId="0" fontId="20" fillId="0" borderId="0" xfId="0" applyFont="1" applyAlignment="1">
      <alignment horizontal="left" vertical="center"/>
    </xf>
    <xf numFmtId="0" fontId="17" fillId="0" borderId="0" xfId="0" applyFont="1" applyAlignment="1">
      <alignment horizontal="left" vertical="top"/>
    </xf>
    <xf numFmtId="0" fontId="4" fillId="2" borderId="0" xfId="0" applyFont="1" applyFill="1" applyAlignment="1" applyProtection="1">
      <alignment vertical="top" wrapText="1"/>
      <protection locked="0"/>
    </xf>
    <xf numFmtId="0" fontId="4" fillId="0" borderId="0" xfId="0" applyFont="1" applyAlignment="1">
      <alignment horizontal="left" vertical="top" wrapText="1"/>
    </xf>
    <xf numFmtId="0" fontId="9" fillId="0" borderId="12" xfId="0" applyFont="1" applyBorder="1" applyAlignment="1">
      <alignment horizontal="justify" vertical="center" wrapText="1"/>
    </xf>
    <xf numFmtId="9" fontId="5" fillId="0" borderId="12" xfId="0" applyNumberFormat="1" applyFont="1" applyBorder="1" applyAlignment="1">
      <alignment horizontal="justify" vertical="center" wrapText="1"/>
    </xf>
    <xf numFmtId="0" fontId="6" fillId="0" borderId="0" xfId="0" applyFont="1"/>
    <xf numFmtId="0" fontId="6" fillId="0" borderId="0" xfId="0" applyFont="1" applyAlignment="1">
      <alignment vertical="top" wrapText="1"/>
    </xf>
    <xf numFmtId="0" fontId="7" fillId="0" borderId="0" xfId="0" applyFont="1"/>
    <xf numFmtId="10" fontId="7" fillId="6" borderId="0" xfId="0" applyNumberFormat="1" applyFont="1" applyFill="1"/>
    <xf numFmtId="0" fontId="7" fillId="6" borderId="0" xfId="0" applyFont="1" applyFill="1"/>
    <xf numFmtId="0" fontId="7" fillId="2" borderId="0" xfId="0" applyFont="1" applyFill="1"/>
    <xf numFmtId="0" fontId="23" fillId="0" borderId="0" xfId="3" applyFont="1"/>
    <xf numFmtId="0" fontId="5" fillId="2" borderId="0" xfId="0" applyFont="1" applyFill="1" applyAlignment="1" applyProtection="1">
      <alignment vertical="center"/>
      <protection locked="0"/>
    </xf>
    <xf numFmtId="0" fontId="24" fillId="2" borderId="0" xfId="0" applyFont="1" applyFill="1" applyAlignment="1">
      <alignment vertical="top" wrapText="1"/>
    </xf>
    <xf numFmtId="0" fontId="24" fillId="0" borderId="0" xfId="0" applyFont="1"/>
    <xf numFmtId="9" fontId="4" fillId="2" borderId="0" xfId="0" applyNumberFormat="1" applyFont="1" applyFill="1" applyAlignment="1" applyProtection="1">
      <alignment vertical="top" wrapText="1"/>
      <protection locked="0"/>
    </xf>
    <xf numFmtId="9" fontId="4" fillId="0" borderId="0" xfId="0" applyNumberFormat="1" applyFont="1" applyAlignment="1">
      <alignment vertical="center"/>
    </xf>
    <xf numFmtId="0" fontId="4" fillId="0" borderId="0" xfId="0" applyFont="1" applyAlignment="1">
      <alignment vertical="center"/>
    </xf>
    <xf numFmtId="0" fontId="24" fillId="0" borderId="0" xfId="0" applyFont="1" applyAlignment="1">
      <alignment vertical="top" wrapText="1"/>
    </xf>
    <xf numFmtId="0" fontId="6" fillId="8" borderId="0" xfId="0" applyFont="1" applyFill="1"/>
    <xf numFmtId="0" fontId="6" fillId="8" borderId="0" xfId="0" applyFont="1" applyFill="1" applyAlignment="1">
      <alignment vertical="center" wrapText="1"/>
    </xf>
    <xf numFmtId="0" fontId="6" fillId="2" borderId="0" xfId="0" applyFont="1" applyFill="1" applyAlignment="1">
      <alignment vertical="center" wrapText="1"/>
    </xf>
    <xf numFmtId="0" fontId="7" fillId="8" borderId="0" xfId="0" applyFont="1" applyFill="1" applyAlignment="1">
      <alignment horizontal="center" vertical="center" wrapText="1"/>
    </xf>
    <xf numFmtId="0" fontId="6" fillId="2" borderId="0" xfId="0" applyFont="1" applyFill="1" applyAlignment="1">
      <alignment horizontal="center" vertical="center" wrapText="1"/>
    </xf>
    <xf numFmtId="0" fontId="6" fillId="2" borderId="12" xfId="0" applyFont="1" applyFill="1" applyBorder="1" applyAlignment="1">
      <alignment horizontal="center" vertical="center" wrapText="1"/>
    </xf>
    <xf numFmtId="0" fontId="11" fillId="2" borderId="12" xfId="0" applyFont="1" applyFill="1" applyBorder="1" applyAlignment="1">
      <alignment horizontal="center" vertical="center" wrapText="1"/>
    </xf>
    <xf numFmtId="10" fontId="6" fillId="2" borderId="12" xfId="2" applyNumberFormat="1" applyFont="1" applyFill="1" applyBorder="1" applyAlignment="1" applyProtection="1">
      <alignment horizontal="center" vertical="center"/>
    </xf>
    <xf numFmtId="0" fontId="6" fillId="8" borderId="0" xfId="0" applyFont="1" applyFill="1" applyAlignment="1">
      <alignment horizontal="center" vertical="center" wrapText="1"/>
    </xf>
    <xf numFmtId="10" fontId="7" fillId="2" borderId="12" xfId="2" applyNumberFormat="1" applyFont="1" applyFill="1" applyBorder="1" applyAlignment="1" applyProtection="1">
      <alignment horizontal="center" vertical="center"/>
    </xf>
    <xf numFmtId="4" fontId="7" fillId="8" borderId="0" xfId="0" applyNumberFormat="1" applyFont="1" applyFill="1" applyAlignment="1">
      <alignment horizontal="center" vertical="center" wrapText="1"/>
    </xf>
    <xf numFmtId="9" fontId="7" fillId="8" borderId="0" xfId="0" applyNumberFormat="1" applyFont="1" applyFill="1" applyAlignment="1">
      <alignment horizontal="center" vertical="center" wrapText="1"/>
    </xf>
    <xf numFmtId="4" fontId="6" fillId="8" borderId="0" xfId="0" applyNumberFormat="1" applyFont="1" applyFill="1"/>
    <xf numFmtId="9" fontId="6" fillId="8" borderId="0" xfId="0" applyNumberFormat="1" applyFont="1" applyFill="1"/>
    <xf numFmtId="0" fontId="11" fillId="2" borderId="14" xfId="0" applyFont="1" applyFill="1" applyBorder="1" applyAlignment="1">
      <alignment horizontal="center" vertical="center" wrapText="1"/>
    </xf>
    <xf numFmtId="0" fontId="25" fillId="2" borderId="14" xfId="0" applyFont="1" applyFill="1" applyBorder="1" applyAlignment="1">
      <alignment horizontal="center" vertical="center" wrapText="1"/>
    </xf>
    <xf numFmtId="4" fontId="6" fillId="2" borderId="12" xfId="0" applyNumberFormat="1" applyFont="1" applyFill="1" applyBorder="1" applyAlignment="1">
      <alignment vertical="center" wrapText="1"/>
    </xf>
    <xf numFmtId="0" fontId="6" fillId="2" borderId="2" xfId="0" applyFont="1" applyFill="1" applyBorder="1"/>
    <xf numFmtId="10" fontId="7" fillId="2" borderId="12" xfId="2" applyNumberFormat="1" applyFont="1" applyFill="1" applyBorder="1" applyAlignment="1" applyProtection="1">
      <alignment horizontal="center" vertical="center" wrapText="1"/>
    </xf>
    <xf numFmtId="4" fontId="27" fillId="2" borderId="30" xfId="0" applyNumberFormat="1" applyFont="1" applyFill="1" applyBorder="1" applyAlignment="1">
      <alignment vertical="center"/>
    </xf>
    <xf numFmtId="0" fontId="26" fillId="2" borderId="26" xfId="0" applyFont="1" applyFill="1" applyBorder="1" applyAlignment="1">
      <alignment vertical="center" wrapText="1"/>
    </xf>
    <xf numFmtId="0" fontId="7" fillId="7" borderId="0" xfId="0" applyFont="1" applyFill="1" applyAlignment="1">
      <alignment horizontal="center" vertical="center" wrapText="1"/>
    </xf>
    <xf numFmtId="0" fontId="6" fillId="7" borderId="0" xfId="0" applyFont="1" applyFill="1" applyAlignment="1">
      <alignment horizontal="center" vertical="center" wrapText="1"/>
    </xf>
    <xf numFmtId="0" fontId="6" fillId="7" borderId="0" xfId="0" applyFont="1" applyFill="1"/>
    <xf numFmtId="0" fontId="6" fillId="7" borderId="0" xfId="0" applyFont="1" applyFill="1" applyAlignment="1">
      <alignment vertical="center" wrapText="1"/>
    </xf>
    <xf numFmtId="4" fontId="7" fillId="7" borderId="0" xfId="0" applyNumberFormat="1" applyFont="1" applyFill="1" applyAlignment="1">
      <alignment horizontal="center" vertical="center" wrapText="1"/>
    </xf>
    <xf numFmtId="10" fontId="6" fillId="7" borderId="0" xfId="0" applyNumberFormat="1" applyFont="1" applyFill="1"/>
    <xf numFmtId="4" fontId="6" fillId="7" borderId="0" xfId="0" applyNumberFormat="1" applyFont="1" applyFill="1"/>
    <xf numFmtId="9" fontId="6" fillId="7" borderId="0" xfId="0" applyNumberFormat="1" applyFont="1" applyFill="1"/>
    <xf numFmtId="0" fontId="6" fillId="7" borderId="7" xfId="0" applyFont="1" applyFill="1" applyBorder="1"/>
    <xf numFmtId="3" fontId="16" fillId="9" borderId="12" xfId="0" applyNumberFormat="1" applyFont="1" applyFill="1" applyBorder="1" applyAlignment="1">
      <alignment horizontal="right" vertical="top" wrapText="1"/>
    </xf>
    <xf numFmtId="3" fontId="16" fillId="5" borderId="12" xfId="0" applyNumberFormat="1" applyFont="1" applyFill="1" applyBorder="1" applyAlignment="1">
      <alignment horizontal="right" vertical="top" wrapText="1"/>
    </xf>
    <xf numFmtId="4" fontId="16" fillId="2" borderId="12" xfId="0" applyNumberFormat="1" applyFont="1" applyFill="1" applyBorder="1" applyAlignment="1">
      <alignment horizontal="left" vertical="top" wrapText="1"/>
    </xf>
    <xf numFmtId="4" fontId="14" fillId="2" borderId="12" xfId="0" applyNumberFormat="1" applyFont="1" applyFill="1" applyBorder="1" applyAlignment="1">
      <alignment horizontal="left" vertical="top" wrapText="1"/>
    </xf>
    <xf numFmtId="0" fontId="24" fillId="0" borderId="0" xfId="0" applyFont="1" applyAlignment="1">
      <alignment horizontal="left" vertical="top" wrapText="1"/>
    </xf>
    <xf numFmtId="0" fontId="29" fillId="4" borderId="30" xfId="0" applyFont="1" applyFill="1" applyBorder="1" applyAlignment="1">
      <alignment horizontal="center" wrapText="1"/>
    </xf>
    <xf numFmtId="0" fontId="30" fillId="0" borderId="0" xfId="0" applyFont="1"/>
    <xf numFmtId="0" fontId="30" fillId="0" borderId="30" xfId="0" applyFont="1" applyBorder="1" applyAlignment="1">
      <alignment wrapText="1"/>
    </xf>
    <xf numFmtId="0" fontId="30" fillId="0" borderId="0" xfId="0" applyFont="1" applyAlignment="1">
      <alignment wrapText="1"/>
    </xf>
    <xf numFmtId="0" fontId="6" fillId="2" borderId="0" xfId="0" applyFont="1" applyFill="1" applyAlignment="1">
      <alignment horizontal="left" vertical="top" wrapText="1"/>
    </xf>
    <xf numFmtId="0" fontId="5" fillId="2" borderId="12" xfId="0" applyFont="1" applyFill="1" applyBorder="1" applyAlignment="1" applyProtection="1">
      <alignment horizontal="center" vertical="center" wrapText="1"/>
      <protection locked="0"/>
    </xf>
    <xf numFmtId="0" fontId="5" fillId="2" borderId="12" xfId="0" applyFont="1" applyFill="1" applyBorder="1" applyAlignment="1" applyProtection="1">
      <alignment horizontal="center" vertical="center"/>
      <protection locked="0"/>
    </xf>
    <xf numFmtId="0" fontId="6" fillId="0" borderId="0" xfId="0" applyFont="1" applyAlignment="1">
      <alignment wrapText="1"/>
    </xf>
    <xf numFmtId="0" fontId="7" fillId="0" borderId="0" xfId="0" applyFont="1" applyAlignment="1">
      <alignment vertical="center"/>
    </xf>
    <xf numFmtId="0" fontId="26" fillId="0" borderId="0" xfId="0" applyFont="1" applyAlignment="1">
      <alignment wrapText="1"/>
    </xf>
    <xf numFmtId="2" fontId="7" fillId="0" borderId="0" xfId="0" applyNumberFormat="1" applyFont="1" applyAlignment="1">
      <alignment vertical="center" wrapText="1"/>
    </xf>
    <xf numFmtId="0" fontId="8" fillId="0" borderId="12" xfId="0" applyFont="1" applyBorder="1" applyAlignment="1">
      <alignment horizontal="center" vertical="center" wrapText="1"/>
    </xf>
    <xf numFmtId="0" fontId="33" fillId="0" borderId="12" xfId="0" applyFont="1" applyBorder="1" applyAlignment="1">
      <alignment horizontal="center" vertical="center" wrapText="1"/>
    </xf>
    <xf numFmtId="0" fontId="26" fillId="0" borderId="0" xfId="0" applyFont="1" applyAlignment="1">
      <alignment horizontal="center" vertical="center" wrapText="1"/>
    </xf>
    <xf numFmtId="0" fontId="6" fillId="0" borderId="0" xfId="0" applyFont="1" applyAlignment="1">
      <alignment horizontal="center" vertical="center" wrapText="1"/>
    </xf>
    <xf numFmtId="0" fontId="11" fillId="0" borderId="12" xfId="0" applyFont="1" applyBorder="1" applyAlignment="1">
      <alignment horizontal="center" vertical="center" wrapText="1"/>
    </xf>
    <xf numFmtId="0" fontId="34" fillId="0" borderId="12" xfId="0" applyFont="1" applyBorder="1" applyAlignment="1">
      <alignment horizontal="center" vertical="center" wrapText="1"/>
    </xf>
    <xf numFmtId="0" fontId="6" fillId="0" borderId="0" xfId="0" applyFont="1" applyAlignment="1">
      <alignment horizontal="center" wrapText="1"/>
    </xf>
    <xf numFmtId="3" fontId="6" fillId="0" borderId="12" xfId="0" applyNumberFormat="1" applyFont="1" applyBorder="1" applyAlignment="1">
      <alignment horizontal="center" wrapText="1"/>
    </xf>
    <xf numFmtId="4" fontId="26" fillId="0" borderId="12" xfId="0" applyNumberFormat="1" applyFont="1" applyBorder="1" applyAlignment="1">
      <alignment wrapText="1"/>
    </xf>
    <xf numFmtId="4" fontId="6" fillId="0" borderId="12" xfId="0" applyNumberFormat="1" applyFont="1" applyBorder="1" applyAlignment="1">
      <alignment wrapText="1"/>
    </xf>
    <xf numFmtId="4" fontId="6" fillId="0" borderId="0" xfId="0" applyNumberFormat="1" applyFont="1" applyAlignment="1">
      <alignment wrapText="1"/>
    </xf>
    <xf numFmtId="4" fontId="32" fillId="6" borderId="12" xfId="1" applyNumberFormat="1" applyFont="1" applyFill="1" applyBorder="1" applyAlignment="1">
      <alignment horizontal="right" vertical="top"/>
    </xf>
    <xf numFmtId="4" fontId="26" fillId="0" borderId="0" xfId="0" applyNumberFormat="1" applyFont="1" applyAlignment="1">
      <alignment wrapText="1"/>
    </xf>
    <xf numFmtId="0" fontId="6" fillId="0" borderId="0" xfId="0" applyFont="1" applyAlignment="1" applyProtection="1">
      <alignment wrapText="1"/>
      <protection hidden="1"/>
    </xf>
    <xf numFmtId="0" fontId="6" fillId="0" borderId="12" xfId="0" applyFont="1" applyBorder="1" applyAlignment="1" applyProtection="1">
      <alignment wrapText="1"/>
      <protection hidden="1"/>
    </xf>
    <xf numFmtId="4" fontId="6" fillId="0" borderId="12" xfId="0" applyNumberFormat="1" applyFont="1" applyBorder="1" applyAlignment="1" applyProtection="1">
      <alignment wrapText="1"/>
      <protection hidden="1"/>
    </xf>
    <xf numFmtId="0" fontId="6" fillId="2" borderId="0" xfId="0" applyFont="1" applyFill="1" applyAlignment="1">
      <alignment wrapText="1"/>
    </xf>
    <xf numFmtId="0" fontId="35" fillId="0" borderId="0" xfId="0" applyFont="1" applyProtection="1">
      <protection hidden="1"/>
    </xf>
    <xf numFmtId="0" fontId="36" fillId="0" borderId="0" xfId="0" applyFont="1" applyAlignment="1" applyProtection="1">
      <alignment horizontal="justify" vertical="center" wrapText="1"/>
      <protection hidden="1"/>
    </xf>
    <xf numFmtId="0" fontId="35" fillId="0" borderId="0" xfId="0" applyFont="1" applyAlignment="1" applyProtection="1">
      <alignment horizontal="center"/>
      <protection hidden="1"/>
    </xf>
    <xf numFmtId="9" fontId="37" fillId="0" borderId="0" xfId="0" applyNumberFormat="1" applyFont="1" applyAlignment="1" applyProtection="1">
      <alignment horizontal="justify" vertical="center" wrapText="1"/>
      <protection hidden="1"/>
    </xf>
    <xf numFmtId="0" fontId="7" fillId="2" borderId="0" xfId="0" applyFont="1" applyFill="1" applyAlignment="1">
      <alignment horizontal="left" vertical="center"/>
    </xf>
    <xf numFmtId="0" fontId="6" fillId="2" borderId="0" xfId="0" applyFont="1" applyFill="1" applyAlignment="1">
      <alignment horizontal="left" vertical="center"/>
    </xf>
    <xf numFmtId="0" fontId="5" fillId="0" borderId="13" xfId="0" applyFont="1" applyBorder="1" applyAlignment="1">
      <alignment horizontal="justify" vertical="center" wrapText="1"/>
    </xf>
    <xf numFmtId="0" fontId="5" fillId="0" borderId="24" xfId="0" applyFont="1" applyBorder="1" applyAlignment="1">
      <alignment horizontal="justify" vertical="center" wrapText="1"/>
    </xf>
    <xf numFmtId="0" fontId="5"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5" fillId="2" borderId="0" xfId="0" applyFont="1" applyFill="1" applyAlignment="1" applyProtection="1">
      <alignment vertical="center" wrapText="1"/>
      <protection locked="0"/>
    </xf>
    <xf numFmtId="0" fontId="5" fillId="2" borderId="12" xfId="0" applyFont="1" applyFill="1" applyBorder="1" applyAlignment="1" applyProtection="1">
      <alignment vertical="center"/>
      <protection locked="0"/>
    </xf>
    <xf numFmtId="0" fontId="5" fillId="2" borderId="12" xfId="0" applyFont="1" applyFill="1" applyBorder="1" applyAlignment="1" applyProtection="1">
      <alignment vertical="center" wrapText="1"/>
      <protection locked="0"/>
    </xf>
    <xf numFmtId="0" fontId="5" fillId="2" borderId="12" xfId="0" applyFont="1" applyFill="1" applyBorder="1" applyAlignment="1" applyProtection="1">
      <alignment horizontal="center"/>
      <protection locked="0"/>
    </xf>
    <xf numFmtId="0" fontId="39" fillId="0" borderId="12" xfId="0" applyFont="1" applyBorder="1" applyAlignment="1">
      <alignment vertical="top" wrapText="1"/>
    </xf>
    <xf numFmtId="0" fontId="6" fillId="0" borderId="12" xfId="0" applyFont="1" applyBorder="1" applyAlignment="1">
      <alignment horizontal="center" vertical="center" wrapText="1"/>
    </xf>
    <xf numFmtId="0" fontId="6" fillId="0" borderId="12" xfId="0" applyFont="1" applyBorder="1" applyAlignment="1">
      <alignment horizontal="center" vertical="center"/>
    </xf>
    <xf numFmtId="4" fontId="6" fillId="2" borderId="12" xfId="1" applyNumberFormat="1" applyFont="1" applyFill="1" applyBorder="1" applyAlignment="1">
      <alignment horizontal="center" vertical="center" wrapText="1"/>
    </xf>
    <xf numFmtId="0" fontId="39" fillId="0" borderId="12" xfId="0" quotePrefix="1" applyFont="1" applyBorder="1" applyAlignment="1">
      <alignment horizontal="center" vertical="center"/>
    </xf>
    <xf numFmtId="0" fontId="39" fillId="0" borderId="12" xfId="0" quotePrefix="1" applyFont="1" applyBorder="1" applyAlignment="1">
      <alignment horizontal="center" vertical="top" wrapText="1"/>
    </xf>
    <xf numFmtId="0" fontId="6" fillId="0" borderId="12" xfId="0" quotePrefix="1" applyFont="1" applyBorder="1" applyAlignment="1">
      <alignment horizontal="center" vertical="center"/>
    </xf>
    <xf numFmtId="0" fontId="6" fillId="0" borderId="12" xfId="0" applyFont="1" applyBorder="1"/>
    <xf numFmtId="0" fontId="39" fillId="0" borderId="12" xfId="0" quotePrefix="1" applyFont="1" applyBorder="1" applyAlignment="1">
      <alignment vertical="center"/>
    </xf>
    <xf numFmtId="4" fontId="6" fillId="2" borderId="12" xfId="5" applyNumberFormat="1" applyFont="1" applyFill="1" applyBorder="1" applyProtection="1"/>
    <xf numFmtId="4" fontId="6" fillId="0" borderId="12" xfId="0" applyNumberFormat="1" applyFont="1" applyBorder="1"/>
    <xf numFmtId="4" fontId="6" fillId="3" borderId="12" xfId="0" applyNumberFormat="1" applyFont="1" applyFill="1" applyBorder="1" applyProtection="1">
      <protection locked="0"/>
    </xf>
    <xf numFmtId="4" fontId="6" fillId="2" borderId="12" xfId="0" applyNumberFormat="1" applyFont="1" applyFill="1" applyBorder="1"/>
    <xf numFmtId="0" fontId="39" fillId="0" borderId="0" xfId="0" applyFont="1" applyAlignment="1">
      <alignment vertical="center"/>
    </xf>
    <xf numFmtId="0" fontId="39" fillId="0" borderId="0" xfId="0" applyFont="1" applyAlignment="1">
      <alignment vertical="top" wrapText="1"/>
    </xf>
    <xf numFmtId="4" fontId="6" fillId="0" borderId="12" xfId="0" applyNumberFormat="1" applyFont="1" applyBorder="1" applyAlignment="1">
      <alignment horizontal="center" vertical="center" wrapText="1"/>
    </xf>
    <xf numFmtId="0" fontId="6" fillId="3" borderId="12" xfId="0" applyFont="1" applyFill="1" applyBorder="1"/>
    <xf numFmtId="0" fontId="15" fillId="2" borderId="0" xfId="1" applyFont="1" applyFill="1" applyAlignment="1">
      <alignment horizontal="center" vertical="top" wrapText="1"/>
    </xf>
    <xf numFmtId="0" fontId="14" fillId="2" borderId="0" xfId="0" applyFont="1" applyFill="1"/>
    <xf numFmtId="0" fontId="15" fillId="0" borderId="12" xfId="0" applyFont="1" applyBorder="1" applyAlignment="1">
      <alignment horizontal="center" vertical="center" wrapText="1"/>
    </xf>
    <xf numFmtId="3" fontId="15" fillId="0" borderId="12" xfId="0" applyNumberFormat="1" applyFont="1" applyBorder="1" applyAlignment="1">
      <alignment horizontal="center" vertical="center" wrapText="1"/>
    </xf>
    <xf numFmtId="3" fontId="15" fillId="0" borderId="2" xfId="0" applyNumberFormat="1" applyFont="1" applyBorder="1" applyAlignment="1">
      <alignment horizontal="center" vertical="center" wrapText="1"/>
    </xf>
    <xf numFmtId="4" fontId="16" fillId="0" borderId="5" xfId="1" applyNumberFormat="1" applyFont="1" applyBorder="1" applyAlignment="1">
      <alignment vertical="center"/>
    </xf>
    <xf numFmtId="4" fontId="16" fillId="0" borderId="0" xfId="1" applyNumberFormat="1" applyFont="1" applyAlignment="1">
      <alignment vertical="center"/>
    </xf>
    <xf numFmtId="0" fontId="14" fillId="0" borderId="0" xfId="0" applyFont="1"/>
    <xf numFmtId="0" fontId="42" fillId="3" borderId="12" xfId="0" applyFont="1" applyFill="1" applyBorder="1" applyAlignment="1" applyProtection="1">
      <alignment vertical="top" wrapText="1"/>
      <protection locked="0"/>
    </xf>
    <xf numFmtId="4" fontId="42" fillId="3" borderId="12" xfId="0" applyNumberFormat="1" applyFont="1" applyFill="1" applyBorder="1" applyAlignment="1" applyProtection="1">
      <alignment vertical="top" wrapText="1"/>
      <protection locked="0"/>
    </xf>
    <xf numFmtId="3" fontId="42" fillId="3" borderId="12" xfId="0" applyNumberFormat="1" applyFont="1" applyFill="1" applyBorder="1" applyAlignment="1" applyProtection="1">
      <alignment vertical="top" wrapText="1"/>
      <protection locked="0"/>
    </xf>
    <xf numFmtId="4" fontId="42" fillId="2" borderId="12" xfId="0" applyNumberFormat="1" applyFont="1" applyFill="1" applyBorder="1" applyAlignment="1">
      <alignment vertical="top" wrapText="1"/>
    </xf>
    <xf numFmtId="0" fontId="16" fillId="7" borderId="12" xfId="0" applyFont="1" applyFill="1" applyBorder="1"/>
    <xf numFmtId="4" fontId="16" fillId="7" borderId="12" xfId="0" applyNumberFormat="1" applyFont="1" applyFill="1" applyBorder="1"/>
    <xf numFmtId="3" fontId="16" fillId="7" borderId="12" xfId="0" applyNumberFormat="1" applyFont="1" applyFill="1" applyBorder="1"/>
    <xf numFmtId="4" fontId="16" fillId="2" borderId="12" xfId="0" applyNumberFormat="1" applyFont="1" applyFill="1" applyBorder="1"/>
    <xf numFmtId="4" fontId="15" fillId="7" borderId="12" xfId="0" applyNumberFormat="1" applyFont="1" applyFill="1" applyBorder="1" applyAlignment="1" applyProtection="1">
      <alignment vertical="top" wrapText="1"/>
      <protection locked="0"/>
    </xf>
    <xf numFmtId="4" fontId="14" fillId="0" borderId="12" xfId="0" applyNumberFormat="1" applyFont="1" applyBorder="1"/>
    <xf numFmtId="3" fontId="14" fillId="0" borderId="12" xfId="0" applyNumberFormat="1" applyFont="1" applyBorder="1"/>
    <xf numFmtId="0" fontId="14" fillId="0" borderId="12" xfId="0" applyFont="1" applyBorder="1"/>
    <xf numFmtId="0" fontId="16" fillId="0" borderId="12" xfId="0" applyFont="1" applyBorder="1"/>
    <xf numFmtId="0" fontId="40" fillId="0" borderId="0" xfId="0" applyFont="1"/>
    <xf numFmtId="0" fontId="16" fillId="0" borderId="0" xfId="0" applyFont="1" applyAlignment="1">
      <alignment vertical="top"/>
    </xf>
    <xf numFmtId="3" fontId="16" fillId="0" borderId="0" xfId="0" applyNumberFormat="1" applyFont="1" applyAlignment="1">
      <alignment vertical="top" wrapText="1"/>
    </xf>
    <xf numFmtId="4" fontId="16" fillId="0" borderId="0" xfId="0" applyNumberFormat="1" applyFont="1" applyAlignment="1">
      <alignment horizontal="right" vertical="top"/>
    </xf>
    <xf numFmtId="0" fontId="16" fillId="0" borderId="0" xfId="0" applyFont="1" applyAlignment="1">
      <alignment vertical="top" wrapText="1"/>
    </xf>
    <xf numFmtId="3" fontId="16" fillId="0" borderId="12" xfId="0" applyNumberFormat="1" applyFont="1" applyBorder="1" applyAlignment="1">
      <alignment horizontal="center" vertical="center" wrapText="1"/>
    </xf>
    <xf numFmtId="4" fontId="14" fillId="0" borderId="12" xfId="0" applyNumberFormat="1" applyFont="1" applyBorder="1" applyAlignment="1">
      <alignment horizontal="center" vertical="center"/>
    </xf>
    <xf numFmtId="0" fontId="14" fillId="7" borderId="12" xfId="0" applyFont="1" applyFill="1" applyBorder="1" applyAlignment="1" applyProtection="1">
      <alignment vertical="top" wrapText="1"/>
      <protection locked="0"/>
    </xf>
    <xf numFmtId="4" fontId="14" fillId="3" borderId="12" xfId="0" applyNumberFormat="1" applyFont="1" applyFill="1" applyBorder="1" applyAlignment="1" applyProtection="1">
      <alignment horizontal="right" vertical="top"/>
      <protection locked="0"/>
    </xf>
    <xf numFmtId="10" fontId="14" fillId="3" borderId="12" xfId="0" applyNumberFormat="1" applyFont="1" applyFill="1" applyBorder="1" applyAlignment="1" applyProtection="1">
      <alignment horizontal="right" vertical="top"/>
      <protection locked="0"/>
    </xf>
    <xf numFmtId="4" fontId="14" fillId="2" borderId="12" xfId="0" applyNumberFormat="1" applyFont="1" applyFill="1" applyBorder="1" applyAlignment="1">
      <alignment horizontal="right" vertical="top"/>
    </xf>
    <xf numFmtId="0" fontId="45" fillId="0" borderId="0" xfId="0" applyFont="1"/>
    <xf numFmtId="0" fontId="16" fillId="2" borderId="12" xfId="0" applyFont="1" applyFill="1" applyBorder="1" applyAlignment="1">
      <alignment vertical="top" wrapText="1"/>
    </xf>
    <xf numFmtId="4" fontId="16" fillId="2" borderId="12" xfId="0" applyNumberFormat="1" applyFont="1" applyFill="1" applyBorder="1" applyAlignment="1">
      <alignment horizontal="right" vertical="top"/>
    </xf>
    <xf numFmtId="10" fontId="16" fillId="2" borderId="12" xfId="0" applyNumberFormat="1" applyFont="1" applyFill="1" applyBorder="1" applyAlignment="1">
      <alignment horizontal="right" vertical="top"/>
    </xf>
    <xf numFmtId="0" fontId="46" fillId="0" borderId="0" xfId="0" applyFont="1"/>
    <xf numFmtId="0" fontId="41" fillId="0" borderId="0" xfId="0" applyFont="1" applyAlignment="1">
      <alignment vertical="top" wrapText="1"/>
    </xf>
    <xf numFmtId="0" fontId="47" fillId="2" borderId="0" xfId="0" applyFont="1" applyFill="1" applyAlignment="1">
      <alignment vertical="top" wrapText="1"/>
    </xf>
    <xf numFmtId="4" fontId="48" fillId="3" borderId="12" xfId="0" applyNumberFormat="1" applyFont="1" applyFill="1" applyBorder="1" applyAlignment="1" applyProtection="1">
      <alignment horizontal="right" vertical="center" wrapText="1"/>
      <protection locked="0"/>
    </xf>
    <xf numFmtId="4" fontId="47" fillId="2" borderId="12" xfId="1" applyNumberFormat="1" applyFont="1" applyFill="1" applyBorder="1" applyAlignment="1">
      <alignment horizontal="right" vertical="center" wrapText="1"/>
    </xf>
    <xf numFmtId="4" fontId="48" fillId="2" borderId="0" xfId="1" applyNumberFormat="1" applyFont="1" applyFill="1" applyAlignment="1">
      <alignment vertical="top"/>
    </xf>
    <xf numFmtId="4" fontId="48" fillId="2" borderId="12" xfId="1" applyNumberFormat="1" applyFont="1" applyFill="1" applyBorder="1" applyAlignment="1">
      <alignment vertical="top" wrapText="1"/>
    </xf>
    <xf numFmtId="4" fontId="48" fillId="3" borderId="12" xfId="0" applyNumberFormat="1" applyFont="1" applyFill="1" applyBorder="1" applyAlignment="1" applyProtection="1">
      <alignment vertical="center"/>
      <protection locked="0"/>
    </xf>
    <xf numFmtId="4" fontId="48" fillId="2" borderId="12" xfId="0" applyNumberFormat="1" applyFont="1" applyFill="1" applyBorder="1" applyAlignment="1">
      <alignment vertical="top"/>
    </xf>
    <xf numFmtId="0" fontId="48" fillId="2" borderId="12" xfId="0" applyFont="1" applyFill="1" applyBorder="1" applyAlignment="1">
      <alignment horizontal="center" vertical="top"/>
    </xf>
    <xf numFmtId="0" fontId="48" fillId="2" borderId="0" xfId="0" applyFont="1" applyFill="1" applyAlignment="1">
      <alignment vertical="top"/>
    </xf>
    <xf numFmtId="4" fontId="48" fillId="2" borderId="12" xfId="0" applyNumberFormat="1" applyFont="1" applyFill="1" applyBorder="1" applyAlignment="1">
      <alignment horizontal="right" vertical="center" wrapText="1"/>
    </xf>
    <xf numFmtId="4" fontId="47" fillId="2" borderId="12" xfId="1" applyNumberFormat="1" applyFont="1" applyFill="1" applyBorder="1" applyAlignment="1">
      <alignment horizontal="center" vertical="center" wrapText="1"/>
    </xf>
    <xf numFmtId="4" fontId="47" fillId="2" borderId="0" xfId="1" applyNumberFormat="1" applyFont="1" applyFill="1" applyAlignment="1">
      <alignment vertical="top" wrapText="1"/>
    </xf>
    <xf numFmtId="0" fontId="47" fillId="2" borderId="0" xfId="0" applyFont="1" applyFill="1" applyAlignment="1">
      <alignment vertical="top"/>
    </xf>
    <xf numFmtId="4" fontId="47" fillId="2" borderId="12" xfId="1" applyNumberFormat="1" applyFont="1" applyFill="1" applyBorder="1" applyAlignment="1">
      <alignment vertical="center" wrapText="1"/>
    </xf>
    <xf numFmtId="0" fontId="48" fillId="2" borderId="0" xfId="1" applyFont="1" applyFill="1" applyAlignment="1">
      <alignment horizontal="center" vertical="top"/>
    </xf>
    <xf numFmtId="4" fontId="48" fillId="2" borderId="12" xfId="0" applyNumberFormat="1" applyFont="1" applyFill="1" applyBorder="1" applyAlignment="1">
      <alignment vertical="center" wrapText="1"/>
    </xf>
    <xf numFmtId="0" fontId="48" fillId="2" borderId="0" xfId="1" applyFont="1" applyFill="1" applyAlignment="1">
      <alignment horizontal="center" vertical="top" wrapText="1"/>
    </xf>
    <xf numFmtId="4" fontId="47" fillId="2" borderId="0" xfId="1" applyNumberFormat="1" applyFont="1" applyFill="1" applyAlignment="1">
      <alignment vertical="top"/>
    </xf>
    <xf numFmtId="4" fontId="49" fillId="2" borderId="0" xfId="1" applyNumberFormat="1" applyFont="1" applyFill="1" applyAlignment="1">
      <alignment vertical="top"/>
    </xf>
    <xf numFmtId="0" fontId="49" fillId="2" borderId="0" xfId="0" applyFont="1" applyFill="1" applyAlignment="1">
      <alignment vertical="top"/>
    </xf>
    <xf numFmtId="4" fontId="47" fillId="5" borderId="12" xfId="1" applyNumberFormat="1" applyFont="1" applyFill="1" applyBorder="1" applyAlignment="1">
      <alignment vertical="center" wrapText="1"/>
    </xf>
    <xf numFmtId="0" fontId="47" fillId="5" borderId="12" xfId="1" applyFont="1" applyFill="1" applyBorder="1" applyAlignment="1">
      <alignment vertical="top" wrapText="1"/>
    </xf>
    <xf numFmtId="0" fontId="47" fillId="2" borderId="12" xfId="1" applyFont="1" applyFill="1" applyBorder="1" applyAlignment="1">
      <alignment vertical="top" wrapText="1"/>
    </xf>
    <xf numFmtId="0" fontId="50" fillId="2" borderId="0" xfId="0" applyFont="1" applyFill="1" applyAlignment="1">
      <alignment vertical="top" wrapText="1"/>
    </xf>
    <xf numFmtId="0" fontId="50" fillId="2" borderId="0" xfId="0" applyFont="1" applyFill="1" applyAlignment="1">
      <alignment vertical="top"/>
    </xf>
    <xf numFmtId="49" fontId="47" fillId="2" borderId="12" xfId="1" applyNumberFormat="1" applyFont="1" applyFill="1" applyBorder="1" applyAlignment="1">
      <alignment vertical="top" wrapText="1"/>
    </xf>
    <xf numFmtId="4" fontId="47" fillId="2" borderId="12" xfId="1" applyNumberFormat="1" applyFont="1" applyFill="1" applyBorder="1" applyAlignment="1">
      <alignment vertical="top" wrapText="1"/>
    </xf>
    <xf numFmtId="0" fontId="47" fillId="2" borderId="12" xfId="0" applyFont="1" applyFill="1" applyBorder="1" applyAlignment="1">
      <alignment vertical="top"/>
    </xf>
    <xf numFmtId="0" fontId="51" fillId="2" borderId="12" xfId="0" applyFont="1" applyFill="1" applyBorder="1" applyAlignment="1">
      <alignment vertical="top"/>
    </xf>
    <xf numFmtId="0" fontId="51" fillId="2" borderId="0" xfId="0" applyFont="1" applyFill="1" applyAlignment="1">
      <alignment vertical="top"/>
    </xf>
    <xf numFmtId="0" fontId="51" fillId="2" borderId="12" xfId="0" applyFont="1" applyFill="1" applyBorder="1" applyAlignment="1">
      <alignment vertical="top" wrapText="1"/>
    </xf>
    <xf numFmtId="0" fontId="48" fillId="2" borderId="12" xfId="1" applyFont="1" applyFill="1" applyBorder="1" applyAlignment="1">
      <alignment horizontal="left" vertical="top" wrapText="1"/>
    </xf>
    <xf numFmtId="0" fontId="48" fillId="0" borderId="12" xfId="0" applyFont="1" applyBorder="1" applyAlignment="1">
      <alignment horizontal="left" vertical="top" wrapText="1"/>
    </xf>
    <xf numFmtId="4" fontId="47" fillId="9" borderId="12" xfId="0" applyNumberFormat="1" applyFont="1" applyFill="1" applyBorder="1" applyAlignment="1">
      <alignment horizontal="right" vertical="center" wrapText="1"/>
    </xf>
    <xf numFmtId="4" fontId="47" fillId="9" borderId="12" xfId="1" applyNumberFormat="1" applyFont="1" applyFill="1" applyBorder="1" applyAlignment="1">
      <alignment vertical="top" wrapText="1"/>
    </xf>
    <xf numFmtId="0" fontId="47" fillId="2" borderId="2" xfId="1" applyFont="1" applyFill="1" applyBorder="1" applyAlignment="1">
      <alignment horizontal="center" vertical="top" wrapText="1"/>
    </xf>
    <xf numFmtId="0" fontId="47" fillId="2" borderId="4" xfId="1" applyFont="1" applyFill="1" applyBorder="1" applyAlignment="1">
      <alignment horizontal="center" vertical="top" wrapText="1"/>
    </xf>
    <xf numFmtId="4" fontId="47" fillId="2" borderId="12" xfId="0" applyNumberFormat="1" applyFont="1" applyFill="1" applyBorder="1" applyAlignment="1">
      <alignment horizontal="right" vertical="center" wrapText="1"/>
    </xf>
    <xf numFmtId="0" fontId="48" fillId="2" borderId="12" xfId="1" applyFont="1" applyFill="1" applyBorder="1" applyAlignment="1">
      <alignment vertical="top" wrapText="1"/>
    </xf>
    <xf numFmtId="0" fontId="50" fillId="2" borderId="12" xfId="0" applyFont="1" applyFill="1" applyBorder="1" applyAlignment="1">
      <alignment vertical="top" wrapText="1"/>
    </xf>
    <xf numFmtId="0" fontId="50" fillId="2" borderId="12" xfId="0" applyFont="1" applyFill="1" applyBorder="1" applyAlignment="1">
      <alignment vertical="top"/>
    </xf>
    <xf numFmtId="0" fontId="50" fillId="2" borderId="7" xfId="0" applyFont="1" applyFill="1" applyBorder="1" applyAlignment="1">
      <alignment vertical="top"/>
    </xf>
    <xf numFmtId="0" fontId="51" fillId="2" borderId="3" xfId="0" applyFont="1" applyFill="1" applyBorder="1" applyAlignment="1">
      <alignment vertical="top" wrapText="1"/>
    </xf>
    <xf numFmtId="0" fontId="51" fillId="2" borderId="0" xfId="0" applyFont="1" applyFill="1" applyAlignment="1">
      <alignment vertical="top" wrapText="1"/>
    </xf>
    <xf numFmtId="3" fontId="48" fillId="3" borderId="12" xfId="0" applyNumberFormat="1" applyFont="1" applyFill="1" applyBorder="1" applyAlignment="1" applyProtection="1">
      <alignment vertical="center"/>
      <protection locked="0"/>
    </xf>
    <xf numFmtId="0" fontId="48" fillId="0" borderId="0" xfId="1" applyFont="1" applyAlignment="1" applyProtection="1">
      <alignment horizontal="center" vertical="top" wrapText="1"/>
      <protection hidden="1"/>
    </xf>
    <xf numFmtId="4" fontId="51" fillId="2" borderId="12" xfId="0" applyNumberFormat="1" applyFont="1" applyFill="1" applyBorder="1" applyAlignment="1">
      <alignment vertical="top"/>
    </xf>
    <xf numFmtId="4" fontId="48" fillId="2" borderId="3" xfId="1" applyNumberFormat="1" applyFont="1" applyFill="1" applyBorder="1" applyAlignment="1">
      <alignment vertical="top"/>
    </xf>
    <xf numFmtId="4" fontId="47" fillId="5" borderId="12" xfId="1" applyNumberFormat="1" applyFont="1" applyFill="1" applyBorder="1" applyAlignment="1">
      <alignment vertical="top"/>
    </xf>
    <xf numFmtId="4" fontId="47" fillId="2" borderId="3" xfId="1" applyNumberFormat="1" applyFont="1" applyFill="1" applyBorder="1" applyAlignment="1">
      <alignment vertical="top"/>
    </xf>
    <xf numFmtId="4" fontId="47" fillId="5" borderId="12" xfId="1" applyNumberFormat="1" applyFont="1" applyFill="1" applyBorder="1" applyAlignment="1">
      <alignment vertical="top" wrapText="1"/>
    </xf>
    <xf numFmtId="0" fontId="50" fillId="2" borderId="3" xfId="0" applyFont="1" applyFill="1" applyBorder="1" applyAlignment="1">
      <alignment vertical="top"/>
    </xf>
    <xf numFmtId="4" fontId="47" fillId="2" borderId="12" xfId="1" applyNumberFormat="1" applyFont="1" applyFill="1" applyBorder="1" applyAlignment="1">
      <alignment vertical="top"/>
    </xf>
    <xf numFmtId="4" fontId="47" fillId="2" borderId="12" xfId="0" applyNumberFormat="1" applyFont="1" applyFill="1" applyBorder="1" applyAlignment="1">
      <alignment vertical="top"/>
    </xf>
    <xf numFmtId="0" fontId="50" fillId="2" borderId="10" xfId="0" applyFont="1" applyFill="1" applyBorder="1" applyAlignment="1">
      <alignment vertical="top"/>
    </xf>
    <xf numFmtId="4" fontId="47" fillId="14" borderId="12" xfId="1" applyNumberFormat="1" applyFont="1" applyFill="1" applyBorder="1" applyAlignment="1">
      <alignment vertical="top"/>
    </xf>
    <xf numFmtId="4" fontId="47" fillId="14" borderId="12" xfId="1" applyNumberFormat="1" applyFont="1" applyFill="1" applyBorder="1" applyAlignment="1">
      <alignment vertical="top" wrapText="1"/>
    </xf>
    <xf numFmtId="0" fontId="51" fillId="2" borderId="12" xfId="0" applyFont="1" applyFill="1" applyBorder="1" applyAlignment="1">
      <alignment horizontal="center" vertical="top"/>
    </xf>
    <xf numFmtId="4" fontId="50" fillId="2" borderId="0" xfId="0" applyNumberFormat="1" applyFont="1" applyFill="1" applyAlignment="1">
      <alignment vertical="top"/>
    </xf>
    <xf numFmtId="0" fontId="52" fillId="2" borderId="0" xfId="0" applyFont="1" applyFill="1" applyAlignment="1">
      <alignment vertical="top" wrapText="1"/>
    </xf>
    <xf numFmtId="9" fontId="50" fillId="2" borderId="0" xfId="2" applyFont="1" applyFill="1" applyBorder="1" applyAlignment="1" applyProtection="1">
      <alignment vertical="top"/>
    </xf>
    <xf numFmtId="9" fontId="51" fillId="2" borderId="0" xfId="2" applyFont="1" applyFill="1" applyBorder="1" applyAlignment="1" applyProtection="1">
      <alignment vertical="top"/>
    </xf>
    <xf numFmtId="9" fontId="47" fillId="0" borderId="12" xfId="2" applyFont="1" applyBorder="1" applyAlignment="1" applyProtection="1">
      <alignment vertical="top" wrapText="1"/>
    </xf>
    <xf numFmtId="9" fontId="47" fillId="2" borderId="0" xfId="2" applyFont="1" applyFill="1" applyBorder="1" applyAlignment="1" applyProtection="1">
      <alignment vertical="top" wrapText="1"/>
    </xf>
    <xf numFmtId="4" fontId="47" fillId="2" borderId="0" xfId="1" applyNumberFormat="1" applyFont="1" applyFill="1" applyAlignment="1">
      <alignment horizontal="center" vertical="center" wrapText="1"/>
    </xf>
    <xf numFmtId="0" fontId="50" fillId="2" borderId="0" xfId="0" applyFont="1" applyFill="1" applyAlignment="1">
      <alignment horizontal="center" vertical="center" wrapText="1"/>
    </xf>
    <xf numFmtId="0" fontId="51" fillId="12" borderId="12" xfId="1" applyFont="1" applyFill="1" applyBorder="1" applyAlignment="1" applyProtection="1">
      <alignment vertical="top" wrapText="1"/>
      <protection locked="0"/>
    </xf>
    <xf numFmtId="4" fontId="47" fillId="6" borderId="12" xfId="1" applyNumberFormat="1" applyFont="1" applyFill="1" applyBorder="1" applyAlignment="1">
      <alignment vertical="top" wrapText="1"/>
    </xf>
    <xf numFmtId="4" fontId="47" fillId="0" borderId="0" xfId="1" applyNumberFormat="1" applyFont="1" applyAlignment="1" applyProtection="1">
      <alignment vertical="top" wrapText="1"/>
      <protection hidden="1"/>
    </xf>
    <xf numFmtId="0" fontId="51" fillId="0" borderId="12" xfId="1" applyFont="1" applyBorder="1" applyAlignment="1" applyProtection="1">
      <alignment vertical="top" wrapText="1"/>
      <protection locked="0"/>
    </xf>
    <xf numFmtId="9" fontId="47" fillId="0" borderId="0" xfId="2" applyFont="1" applyBorder="1" applyAlignment="1" applyProtection="1">
      <alignment vertical="top" wrapText="1"/>
      <protection hidden="1"/>
    </xf>
    <xf numFmtId="9" fontId="50" fillId="2" borderId="0" xfId="2" applyFont="1" applyFill="1" applyBorder="1" applyAlignment="1" applyProtection="1">
      <alignment vertical="top" wrapText="1"/>
    </xf>
    <xf numFmtId="9" fontId="51" fillId="2" borderId="0" xfId="2" applyFont="1" applyFill="1" applyBorder="1" applyAlignment="1" applyProtection="1">
      <alignment vertical="top" wrapText="1"/>
    </xf>
    <xf numFmtId="0" fontId="53" fillId="2" borderId="0" xfId="1" applyFont="1" applyFill="1" applyAlignment="1" applyProtection="1">
      <alignment vertical="top" wrapText="1"/>
      <protection hidden="1"/>
    </xf>
    <xf numFmtId="0" fontId="51" fillId="2" borderId="12" xfId="0" applyFont="1" applyFill="1" applyBorder="1" applyAlignment="1" applyProtection="1">
      <alignment vertical="top" wrapText="1"/>
      <protection locked="0"/>
    </xf>
    <xf numFmtId="9" fontId="51" fillId="0" borderId="12" xfId="1" applyNumberFormat="1" applyFont="1" applyBorder="1" applyAlignment="1">
      <alignment vertical="top" wrapText="1"/>
    </xf>
    <xf numFmtId="0" fontId="53" fillId="2" borderId="0" xfId="0" applyFont="1" applyFill="1" applyAlignment="1" applyProtection="1">
      <alignment vertical="top" wrapText="1"/>
      <protection hidden="1"/>
    </xf>
    <xf numFmtId="0" fontId="54" fillId="2" borderId="0" xfId="0" applyFont="1" applyFill="1" applyAlignment="1" applyProtection="1">
      <alignment vertical="top" wrapText="1"/>
      <protection hidden="1"/>
    </xf>
    <xf numFmtId="0" fontId="47" fillId="0" borderId="0" xfId="1" applyFont="1" applyAlignment="1" applyProtection="1">
      <alignment vertical="top" wrapText="1"/>
      <protection hidden="1"/>
    </xf>
    <xf numFmtId="0" fontId="53" fillId="0" borderId="0" xfId="0" applyFont="1" applyAlignment="1" applyProtection="1">
      <alignment vertical="top" wrapText="1"/>
      <protection hidden="1"/>
    </xf>
    <xf numFmtId="0" fontId="51" fillId="0" borderId="0" xfId="1" applyFont="1" applyAlignment="1" applyProtection="1">
      <alignment vertical="top" wrapText="1"/>
      <protection locked="0"/>
    </xf>
    <xf numFmtId="4" fontId="51" fillId="0" borderId="0" xfId="1" applyNumberFormat="1" applyFont="1" applyAlignment="1">
      <alignment vertical="top" wrapText="1"/>
    </xf>
    <xf numFmtId="0" fontId="51" fillId="0" borderId="20" xfId="1" applyFont="1" applyBorder="1" applyAlignment="1" applyProtection="1">
      <alignment vertical="top" wrapText="1"/>
      <protection locked="0"/>
    </xf>
    <xf numFmtId="0" fontId="51" fillId="0" borderId="15" xfId="1" applyFont="1" applyBorder="1" applyAlignment="1" applyProtection="1">
      <alignment vertical="top" wrapText="1"/>
      <protection locked="0"/>
    </xf>
    <xf numFmtId="0" fontId="51" fillId="0" borderId="21" xfId="1" applyFont="1" applyBorder="1" applyAlignment="1" applyProtection="1">
      <alignment vertical="top" wrapText="1"/>
      <protection locked="0"/>
    </xf>
    <xf numFmtId="0" fontId="51" fillId="0" borderId="16" xfId="1" applyFont="1" applyBorder="1" applyAlignment="1" applyProtection="1">
      <alignment vertical="top" wrapText="1"/>
      <protection locked="0"/>
    </xf>
    <xf numFmtId="4" fontId="47" fillId="2" borderId="0" xfId="2" applyNumberFormat="1" applyFont="1" applyFill="1" applyBorder="1" applyAlignment="1" applyProtection="1">
      <alignment vertical="top" wrapText="1"/>
    </xf>
    <xf numFmtId="4" fontId="47" fillId="2" borderId="0" xfId="2" applyNumberFormat="1" applyFont="1" applyFill="1" applyBorder="1" applyAlignment="1" applyProtection="1">
      <alignment vertical="top" wrapText="1"/>
      <protection hidden="1"/>
    </xf>
    <xf numFmtId="4" fontId="47" fillId="2" borderId="0" xfId="1" applyNumberFormat="1" applyFont="1" applyFill="1" applyAlignment="1" applyProtection="1">
      <alignment vertical="top" wrapText="1"/>
      <protection hidden="1"/>
    </xf>
    <xf numFmtId="0" fontId="51" fillId="2" borderId="0" xfId="0" applyFont="1" applyFill="1" applyAlignment="1" applyProtection="1">
      <alignment vertical="top" wrapText="1"/>
      <protection hidden="1"/>
    </xf>
    <xf numFmtId="10" fontId="47" fillId="2" borderId="0" xfId="1" applyNumberFormat="1" applyFont="1" applyFill="1" applyAlignment="1" applyProtection="1">
      <alignment vertical="top" wrapText="1"/>
      <protection hidden="1"/>
    </xf>
    <xf numFmtId="0" fontId="47" fillId="2" borderId="0" xfId="0" applyFont="1" applyFill="1" applyAlignment="1" applyProtection="1">
      <alignment vertical="top" wrapText="1"/>
      <protection hidden="1"/>
    </xf>
    <xf numFmtId="0" fontId="51" fillId="0" borderId="18" xfId="1" applyFont="1" applyBorder="1" applyAlignment="1" applyProtection="1">
      <alignment vertical="top" wrapText="1"/>
      <protection locked="0"/>
    </xf>
    <xf numFmtId="0" fontId="51" fillId="0" borderId="19" xfId="1" applyFont="1" applyBorder="1" applyAlignment="1" applyProtection="1">
      <alignment vertical="top" wrapText="1"/>
      <protection locked="0"/>
    </xf>
    <xf numFmtId="4" fontId="6" fillId="2" borderId="12" xfId="0" applyNumberFormat="1" applyFont="1" applyFill="1" applyBorder="1" applyProtection="1">
      <protection locked="0"/>
    </xf>
    <xf numFmtId="0" fontId="47" fillId="2" borderId="0" xfId="1" applyFont="1" applyFill="1" applyAlignment="1" applyProtection="1">
      <alignment horizontal="center" vertical="top" wrapText="1"/>
      <protection hidden="1"/>
    </xf>
    <xf numFmtId="0" fontId="47" fillId="2" borderId="0" xfId="1" applyFont="1" applyFill="1" applyAlignment="1" applyProtection="1">
      <alignment horizontal="center" vertical="center" wrapText="1"/>
      <protection hidden="1"/>
    </xf>
    <xf numFmtId="4" fontId="47" fillId="2" borderId="0" xfId="2" applyNumberFormat="1" applyFont="1" applyFill="1" applyBorder="1" applyAlignment="1" applyProtection="1">
      <alignment vertical="top" wrapText="1"/>
      <protection locked="0"/>
    </xf>
    <xf numFmtId="4" fontId="54" fillId="2" borderId="0" xfId="0" applyNumberFormat="1" applyFont="1" applyFill="1" applyAlignment="1" applyProtection="1">
      <alignment vertical="top" wrapText="1"/>
      <protection locked="0"/>
    </xf>
    <xf numFmtId="3" fontId="47" fillId="2" borderId="0" xfId="0" applyNumberFormat="1" applyFont="1" applyFill="1" applyAlignment="1" applyProtection="1">
      <alignment vertical="top" wrapText="1"/>
      <protection locked="0"/>
    </xf>
    <xf numFmtId="0" fontId="51" fillId="2" borderId="0" xfId="1" applyFont="1" applyFill="1" applyAlignment="1" applyProtection="1">
      <alignment vertical="top" wrapText="1"/>
      <protection locked="0"/>
    </xf>
    <xf numFmtId="4" fontId="51" fillId="2" borderId="0" xfId="1" applyNumberFormat="1" applyFont="1" applyFill="1" applyAlignment="1">
      <alignment vertical="top" wrapText="1"/>
    </xf>
    <xf numFmtId="1" fontId="47" fillId="2" borderId="0" xfId="2" applyNumberFormat="1" applyFont="1" applyFill="1" applyBorder="1" applyAlignment="1" applyProtection="1">
      <alignment vertical="top" wrapText="1"/>
    </xf>
    <xf numFmtId="0" fontId="50" fillId="2" borderId="0" xfId="0" applyFont="1" applyFill="1" applyAlignment="1" applyProtection="1">
      <alignment vertical="top"/>
      <protection hidden="1"/>
    </xf>
    <xf numFmtId="0" fontId="51" fillId="2" borderId="0" xfId="0" applyFont="1" applyFill="1" applyAlignment="1" applyProtection="1">
      <alignment horizontal="center" vertical="center" wrapText="1"/>
      <protection hidden="1"/>
    </xf>
    <xf numFmtId="0" fontId="51" fillId="2" borderId="0" xfId="0" applyFont="1" applyFill="1" applyAlignment="1" applyProtection="1">
      <alignment horizontal="center" vertical="top" wrapText="1"/>
      <protection hidden="1"/>
    </xf>
    <xf numFmtId="0" fontId="50" fillId="2" borderId="0" xfId="0" applyFont="1" applyFill="1" applyAlignment="1" applyProtection="1">
      <alignment vertical="top" wrapText="1"/>
      <protection hidden="1"/>
    </xf>
    <xf numFmtId="0" fontId="51" fillId="0" borderId="0" xfId="0" applyFont="1" applyAlignment="1" applyProtection="1">
      <alignment vertical="top" wrapText="1"/>
      <protection hidden="1"/>
    </xf>
    <xf numFmtId="0" fontId="47" fillId="0" borderId="0" xfId="0" applyFont="1" applyAlignment="1" applyProtection="1">
      <alignment vertical="top" wrapText="1"/>
      <protection hidden="1"/>
    </xf>
    <xf numFmtId="0" fontId="48" fillId="2" borderId="0" xfId="0" applyFont="1" applyFill="1" applyAlignment="1" applyProtection="1">
      <alignment vertical="top" wrapText="1"/>
      <protection hidden="1"/>
    </xf>
    <xf numFmtId="0" fontId="47" fillId="2" borderId="0" xfId="0" applyFont="1" applyFill="1" applyAlignment="1" applyProtection="1">
      <alignment horizontal="center" vertical="top" wrapText="1"/>
      <protection hidden="1"/>
    </xf>
    <xf numFmtId="9" fontId="47" fillId="0" borderId="0" xfId="2" applyFont="1" applyBorder="1" applyAlignment="1" applyProtection="1">
      <alignment horizontal="center" vertical="top" wrapText="1"/>
      <protection hidden="1"/>
    </xf>
    <xf numFmtId="4" fontId="4" fillId="2" borderId="0" xfId="0" applyNumberFormat="1" applyFont="1" applyFill="1" applyAlignment="1" applyProtection="1">
      <alignment vertical="center"/>
      <protection locked="0"/>
    </xf>
    <xf numFmtId="0" fontId="56" fillId="0" borderId="0" xfId="0" applyFont="1" applyProtection="1">
      <protection hidden="1"/>
    </xf>
    <xf numFmtId="0" fontId="57" fillId="0" borderId="0" xfId="0" applyFont="1" applyAlignment="1" applyProtection="1">
      <alignment horizontal="justify" vertical="center" wrapText="1"/>
      <protection hidden="1"/>
    </xf>
    <xf numFmtId="0" fontId="56" fillId="0" borderId="0" xfId="0" applyFont="1" applyAlignment="1" applyProtection="1">
      <alignment horizontal="center"/>
      <protection hidden="1"/>
    </xf>
    <xf numFmtId="9" fontId="58" fillId="0" borderId="0" xfId="0" applyNumberFormat="1" applyFont="1" applyAlignment="1" applyProtection="1">
      <alignment horizontal="justify" vertical="center" wrapText="1"/>
      <protection hidden="1"/>
    </xf>
    <xf numFmtId="3" fontId="56" fillId="0" borderId="0" xfId="2" applyNumberFormat="1" applyFont="1" applyBorder="1" applyAlignment="1" applyProtection="1">
      <alignment horizontal="center"/>
      <protection hidden="1"/>
    </xf>
    <xf numFmtId="3" fontId="56" fillId="0" borderId="0" xfId="0" applyNumberFormat="1" applyFont="1" applyAlignment="1" applyProtection="1">
      <alignment horizontal="center"/>
      <protection hidden="1"/>
    </xf>
    <xf numFmtId="9" fontId="56" fillId="0" borderId="0" xfId="2" applyFont="1" applyBorder="1" applyProtection="1">
      <protection hidden="1"/>
    </xf>
    <xf numFmtId="0" fontId="59" fillId="0" borderId="0" xfId="0" applyFont="1" applyAlignment="1" applyProtection="1">
      <alignment horizontal="justify" vertical="center" wrapText="1"/>
      <protection hidden="1"/>
    </xf>
    <xf numFmtId="9" fontId="56" fillId="0" borderId="0" xfId="0" applyNumberFormat="1" applyFont="1" applyProtection="1">
      <protection hidden="1"/>
    </xf>
    <xf numFmtId="3" fontId="56" fillId="0" borderId="0" xfId="0" applyNumberFormat="1" applyFont="1" applyAlignment="1" applyProtection="1">
      <alignment horizontal="center" vertical="center"/>
      <protection hidden="1"/>
    </xf>
    <xf numFmtId="9" fontId="56" fillId="0" borderId="0" xfId="2" applyFont="1" applyProtection="1">
      <protection hidden="1"/>
    </xf>
    <xf numFmtId="3" fontId="56" fillId="0" borderId="0" xfId="2" applyNumberFormat="1" applyFont="1" applyAlignment="1" applyProtection="1">
      <alignment horizontal="center"/>
      <protection hidden="1"/>
    </xf>
    <xf numFmtId="0" fontId="55" fillId="0" borderId="1" xfId="0" applyFont="1" applyBorder="1" applyAlignment="1" applyProtection="1">
      <alignment horizontal="justify" vertical="center" wrapText="1"/>
      <protection hidden="1"/>
    </xf>
    <xf numFmtId="0" fontId="55" fillId="0" borderId="13" xfId="0" applyFont="1" applyBorder="1" applyAlignment="1" applyProtection="1">
      <alignment horizontal="justify" vertical="center" wrapText="1"/>
      <protection hidden="1"/>
    </xf>
    <xf numFmtId="0" fontId="55" fillId="0" borderId="24" xfId="0" applyFont="1" applyBorder="1" applyAlignment="1" applyProtection="1">
      <alignment horizontal="justify" vertical="center" wrapText="1"/>
      <protection hidden="1"/>
    </xf>
    <xf numFmtId="9" fontId="56" fillId="0" borderId="1" xfId="0" applyNumberFormat="1" applyFont="1" applyBorder="1" applyAlignment="1" applyProtection="1">
      <alignment horizontal="justify" vertical="center" wrapText="1"/>
      <protection hidden="1"/>
    </xf>
    <xf numFmtId="0" fontId="51" fillId="0" borderId="0" xfId="0" applyFont="1" applyAlignment="1" applyProtection="1">
      <alignment horizontal="center" vertical="center" wrapText="1"/>
      <protection hidden="1"/>
    </xf>
    <xf numFmtId="4" fontId="4" fillId="2" borderId="2" xfId="0" applyNumberFormat="1" applyFont="1" applyFill="1" applyBorder="1" applyAlignment="1">
      <alignment horizontal="left" vertical="center" wrapText="1"/>
    </xf>
    <xf numFmtId="4" fontId="4" fillId="2" borderId="3" xfId="0" applyNumberFormat="1" applyFont="1" applyFill="1" applyBorder="1" applyAlignment="1">
      <alignment horizontal="left" vertical="center" wrapText="1"/>
    </xf>
    <xf numFmtId="4" fontId="4" fillId="2" borderId="4" xfId="0" applyNumberFormat="1" applyFont="1" applyFill="1" applyBorder="1" applyAlignment="1">
      <alignment horizontal="left" vertical="center" wrapText="1"/>
    </xf>
    <xf numFmtId="0" fontId="4" fillId="0" borderId="0" xfId="0" applyFont="1"/>
    <xf numFmtId="0" fontId="62" fillId="0" borderId="0" xfId="0" applyFont="1" applyAlignment="1">
      <alignment horizontal="center" vertical="center"/>
    </xf>
    <xf numFmtId="0" fontId="62" fillId="0" borderId="0" xfId="0" applyFont="1"/>
    <xf numFmtId="0" fontId="40" fillId="2" borderId="0" xfId="0" applyFont="1" applyFill="1" applyAlignment="1">
      <alignment horizontal="left" vertical="top" wrapText="1"/>
    </xf>
    <xf numFmtId="0" fontId="4" fillId="2" borderId="0" xfId="0" applyFont="1" applyFill="1" applyAlignment="1" applyProtection="1">
      <alignment horizontal="left"/>
      <protection locked="0"/>
    </xf>
    <xf numFmtId="3" fontId="7" fillId="2" borderId="12" xfId="0" applyNumberFormat="1" applyFont="1" applyFill="1" applyBorder="1"/>
    <xf numFmtId="3" fontId="5" fillId="2" borderId="12" xfId="0" applyNumberFormat="1" applyFont="1" applyFill="1" applyBorder="1" applyAlignment="1">
      <alignment horizontal="center"/>
    </xf>
    <xf numFmtId="0" fontId="63" fillId="0" borderId="0" xfId="1" applyFont="1" applyAlignment="1" applyProtection="1">
      <alignment vertical="top" wrapText="1"/>
      <protection hidden="1"/>
    </xf>
    <xf numFmtId="4" fontId="14" fillId="0" borderId="0" xfId="0" applyNumberFormat="1" applyFont="1"/>
    <xf numFmtId="9" fontId="14" fillId="8" borderId="12" xfId="0" applyNumberFormat="1" applyFont="1" applyFill="1" applyBorder="1" applyProtection="1">
      <protection locked="0"/>
    </xf>
    <xf numFmtId="0" fontId="14" fillId="0" borderId="0" xfId="0" applyFont="1" applyAlignment="1">
      <alignment horizontal="left"/>
    </xf>
    <xf numFmtId="4" fontId="48" fillId="2" borderId="12" xfId="1" applyNumberFormat="1" applyFont="1" applyFill="1" applyBorder="1" applyAlignment="1">
      <alignment vertical="center"/>
    </xf>
    <xf numFmtId="4" fontId="47" fillId="2" borderId="12" xfId="1" applyNumberFormat="1" applyFont="1" applyFill="1" applyBorder="1" applyAlignment="1">
      <alignment horizontal="right" vertical="center"/>
    </xf>
    <xf numFmtId="4" fontId="48" fillId="3" borderId="12" xfId="0" applyNumberFormat="1" applyFont="1" applyFill="1" applyBorder="1" applyAlignment="1" applyProtection="1">
      <alignment horizontal="right" vertical="center"/>
      <protection locked="0"/>
    </xf>
    <xf numFmtId="4" fontId="48" fillId="2" borderId="12" xfId="1" applyNumberFormat="1" applyFont="1" applyFill="1" applyBorder="1" applyAlignment="1">
      <alignment horizontal="right" vertical="center"/>
    </xf>
    <xf numFmtId="3" fontId="48" fillId="2" borderId="12" xfId="0" applyNumberFormat="1" applyFont="1" applyFill="1" applyBorder="1" applyAlignment="1">
      <alignment horizontal="right" vertical="center"/>
    </xf>
    <xf numFmtId="4" fontId="47" fillId="3" borderId="12" xfId="2" applyNumberFormat="1" applyFont="1" applyFill="1" applyBorder="1" applyAlignment="1" applyProtection="1">
      <alignment vertical="center" wrapText="1"/>
      <protection locked="0"/>
    </xf>
    <xf numFmtId="4" fontId="51" fillId="0" borderId="17" xfId="1" applyNumberFormat="1" applyFont="1" applyBorder="1" applyAlignment="1">
      <alignment vertical="center" wrapText="1"/>
    </xf>
    <xf numFmtId="4" fontId="47" fillId="3" borderId="12" xfId="2" applyNumberFormat="1" applyFont="1" applyFill="1" applyBorder="1" applyAlignment="1" applyProtection="1">
      <alignment vertical="center" wrapText="1"/>
      <protection locked="0" hidden="1"/>
    </xf>
    <xf numFmtId="4" fontId="47" fillId="2" borderId="12" xfId="2" applyNumberFormat="1" applyFont="1" applyFill="1" applyBorder="1" applyAlignment="1" applyProtection="1">
      <alignment vertical="center" wrapText="1"/>
      <protection hidden="1"/>
    </xf>
    <xf numFmtId="4" fontId="47" fillId="0" borderId="12" xfId="2" applyNumberFormat="1" applyFont="1" applyBorder="1" applyAlignment="1" applyProtection="1">
      <alignment vertical="center" wrapText="1"/>
    </xf>
    <xf numFmtId="4" fontId="47" fillId="0" borderId="12" xfId="1" applyNumberFormat="1" applyFont="1" applyBorder="1" applyAlignment="1">
      <alignment vertical="center" wrapText="1"/>
    </xf>
    <xf numFmtId="4" fontId="47" fillId="2" borderId="12" xfId="0" applyNumberFormat="1" applyFont="1" applyFill="1" applyBorder="1" applyAlignment="1" applyProtection="1">
      <alignment vertical="center" wrapText="1"/>
      <protection locked="0"/>
    </xf>
    <xf numFmtId="4" fontId="47" fillId="2" borderId="12" xfId="2" applyNumberFormat="1" applyFont="1" applyFill="1" applyBorder="1" applyAlignment="1" applyProtection="1">
      <alignment vertical="center" wrapText="1"/>
      <protection locked="0"/>
    </xf>
    <xf numFmtId="4" fontId="51" fillId="2" borderId="12" xfId="1" applyNumberFormat="1" applyFont="1" applyFill="1" applyBorder="1" applyAlignment="1">
      <alignment vertical="center" wrapText="1"/>
    </xf>
    <xf numFmtId="4" fontId="47" fillId="2" borderId="12" xfId="2" applyNumberFormat="1" applyFont="1" applyFill="1" applyBorder="1" applyAlignment="1" applyProtection="1">
      <alignment vertical="center" wrapText="1"/>
    </xf>
    <xf numFmtId="4" fontId="51" fillId="2" borderId="17" xfId="1" applyNumberFormat="1" applyFont="1" applyFill="1" applyBorder="1" applyAlignment="1">
      <alignment vertical="center" wrapText="1"/>
    </xf>
    <xf numFmtId="4" fontId="47" fillId="3" borderId="12" xfId="0" applyNumberFormat="1" applyFont="1" applyFill="1" applyBorder="1" applyAlignment="1" applyProtection="1">
      <alignment vertical="center" wrapText="1"/>
      <protection locked="0"/>
    </xf>
    <xf numFmtId="0" fontId="55" fillId="0" borderId="31" xfId="0" applyFont="1" applyBorder="1" applyAlignment="1" applyProtection="1">
      <alignment horizontal="justify" vertical="center" wrapText="1"/>
      <protection hidden="1"/>
    </xf>
    <xf numFmtId="0" fontId="55" fillId="0" borderId="22" xfId="0" applyFont="1" applyBorder="1" applyAlignment="1" applyProtection="1">
      <alignment horizontal="justify" vertical="center" wrapText="1"/>
      <protection hidden="1"/>
    </xf>
    <xf numFmtId="0" fontId="55" fillId="0" borderId="25" xfId="0" applyFont="1" applyBorder="1" applyAlignment="1" applyProtection="1">
      <alignment horizontal="justify" vertical="center" wrapText="1"/>
      <protection hidden="1"/>
    </xf>
    <xf numFmtId="0" fontId="43" fillId="0" borderId="0" xfId="0" applyFont="1" applyAlignment="1">
      <alignment horizontal="left" vertical="top" wrapText="1"/>
    </xf>
    <xf numFmtId="0" fontId="4" fillId="2" borderId="0" xfId="0" applyFont="1" applyFill="1" applyAlignment="1">
      <alignment horizontal="left" vertical="center" wrapText="1"/>
    </xf>
    <xf numFmtId="0" fontId="41" fillId="0" borderId="0" xfId="0" applyFont="1" applyAlignment="1">
      <alignment horizontal="left" vertical="top" wrapText="1"/>
    </xf>
    <xf numFmtId="0" fontId="7" fillId="11" borderId="0" xfId="1" applyFont="1" applyFill="1" applyAlignment="1">
      <alignment horizontal="center" vertical="center" wrapText="1"/>
    </xf>
    <xf numFmtId="0" fontId="24" fillId="0" borderId="0" xfId="0" applyFont="1" applyAlignment="1">
      <alignment horizontal="left" vertical="top" wrapText="1"/>
    </xf>
    <xf numFmtId="0" fontId="40" fillId="2" borderId="0" xfId="0" applyFont="1" applyFill="1" applyAlignment="1">
      <alignment horizontal="left" vertical="top" wrapText="1"/>
    </xf>
    <xf numFmtId="0" fontId="6" fillId="2" borderId="0" xfId="0" applyFont="1" applyFill="1" applyAlignment="1">
      <alignment horizontal="left" vertical="top" wrapText="1"/>
    </xf>
    <xf numFmtId="0" fontId="24" fillId="2" borderId="0" xfId="0" applyFont="1" applyFill="1" applyAlignment="1">
      <alignment horizontal="left" vertical="top" wrapText="1"/>
    </xf>
    <xf numFmtId="0" fontId="4" fillId="0" borderId="0" xfId="0" applyFont="1" applyAlignment="1">
      <alignment horizontal="left" vertical="center" wrapText="1"/>
    </xf>
    <xf numFmtId="0" fontId="4" fillId="2" borderId="0" xfId="0" applyFont="1" applyFill="1" applyAlignment="1" applyProtection="1">
      <alignment horizontal="left" wrapText="1"/>
      <protection locked="0"/>
    </xf>
    <xf numFmtId="0" fontId="4" fillId="2" borderId="0" xfId="0" applyFont="1" applyFill="1" applyAlignment="1" applyProtection="1">
      <alignment horizontal="left"/>
      <protection locked="0"/>
    </xf>
    <xf numFmtId="0" fontId="5" fillId="2" borderId="12" xfId="0" applyFont="1" applyFill="1" applyBorder="1" applyAlignment="1" applyProtection="1">
      <alignment horizontal="center" vertical="center"/>
      <protection locked="0"/>
    </xf>
    <xf numFmtId="0" fontId="5" fillId="3" borderId="12" xfId="0" applyFont="1" applyFill="1" applyBorder="1" applyAlignment="1" applyProtection="1">
      <alignment horizontal="center" vertical="center" wrapText="1"/>
      <protection locked="0"/>
    </xf>
    <xf numFmtId="0" fontId="6" fillId="6" borderId="0" xfId="0" applyFont="1" applyFill="1" applyAlignment="1">
      <alignment horizontal="left" vertical="center"/>
    </xf>
    <xf numFmtId="0" fontId="4" fillId="0" borderId="0" xfId="0" applyFont="1" applyAlignment="1">
      <alignment horizontal="left" vertical="top" wrapText="1"/>
    </xf>
    <xf numFmtId="0" fontId="4" fillId="2" borderId="0" xfId="0" applyFont="1" applyFill="1" applyAlignment="1" applyProtection="1">
      <alignment horizontal="left" vertical="top" wrapText="1"/>
      <protection locked="0"/>
    </xf>
    <xf numFmtId="0" fontId="4" fillId="0" borderId="0" xfId="0" applyFont="1" applyAlignment="1">
      <alignment vertical="top" wrapText="1"/>
    </xf>
    <xf numFmtId="0" fontId="4" fillId="2" borderId="0" xfId="0" applyFont="1" applyFill="1" applyAlignment="1" applyProtection="1">
      <alignment vertical="top" wrapText="1"/>
      <protection locked="0"/>
    </xf>
    <xf numFmtId="0" fontId="6" fillId="0" borderId="0" xfId="0" applyFont="1" applyAlignment="1">
      <alignment horizontal="left" vertical="top" wrapText="1"/>
    </xf>
    <xf numFmtId="0" fontId="7" fillId="6" borderId="0" xfId="0" applyFont="1" applyFill="1" applyAlignment="1">
      <alignment horizontal="left" vertical="center"/>
    </xf>
    <xf numFmtId="0" fontId="5" fillId="0" borderId="31" xfId="0" applyFont="1" applyBorder="1" applyAlignment="1">
      <alignment horizontal="justify" vertical="center" wrapText="1"/>
    </xf>
    <xf numFmtId="0" fontId="5" fillId="0" borderId="22" xfId="0" applyFont="1" applyBorder="1" applyAlignment="1">
      <alignment horizontal="justify" vertical="center" wrapText="1"/>
    </xf>
    <xf numFmtId="0" fontId="5" fillId="0" borderId="25" xfId="0" applyFont="1" applyBorder="1" applyAlignment="1">
      <alignment horizontal="justify" vertical="center" wrapText="1"/>
    </xf>
    <xf numFmtId="0" fontId="23" fillId="0" borderId="0" xfId="3" applyFont="1" applyAlignment="1">
      <alignment horizontal="left"/>
    </xf>
    <xf numFmtId="0" fontId="9" fillId="0" borderId="12" xfId="0" applyFont="1" applyBorder="1" applyAlignment="1">
      <alignment horizontal="justify" vertical="center" wrapText="1"/>
    </xf>
    <xf numFmtId="0" fontId="5" fillId="2" borderId="12" xfId="0" applyFont="1" applyFill="1" applyBorder="1" applyAlignment="1" applyProtection="1">
      <alignment horizontal="center" vertical="center" wrapText="1"/>
      <protection locked="0"/>
    </xf>
    <xf numFmtId="0" fontId="5" fillId="11" borderId="0" xfId="0" applyFont="1" applyFill="1" applyAlignment="1" applyProtection="1">
      <alignment horizontal="center"/>
      <protection locked="0"/>
    </xf>
    <xf numFmtId="0" fontId="23" fillId="0" borderId="0" xfId="3" applyFont="1" applyAlignment="1">
      <alignment horizontal="center"/>
    </xf>
    <xf numFmtId="0" fontId="7" fillId="3" borderId="12" xfId="0" applyFont="1" applyFill="1" applyBorder="1" applyAlignment="1" applyProtection="1">
      <alignment horizontal="center" vertical="center" wrapText="1"/>
      <protection locked="0"/>
    </xf>
    <xf numFmtId="0" fontId="7" fillId="2" borderId="0" xfId="0" applyFont="1" applyFill="1" applyAlignment="1">
      <alignment horizontal="center" vertical="center" wrapText="1"/>
    </xf>
    <xf numFmtId="0" fontId="7" fillId="2" borderId="0" xfId="0" applyFont="1" applyFill="1" applyAlignment="1">
      <alignment horizontal="center" vertical="top" wrapText="1"/>
    </xf>
    <xf numFmtId="0" fontId="5" fillId="2" borderId="0" xfId="0" applyFont="1" applyFill="1" applyAlignment="1">
      <alignment horizontal="center" vertical="center"/>
    </xf>
    <xf numFmtId="0" fontId="7" fillId="2" borderId="27"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29" xfId="0" applyFont="1" applyFill="1" applyBorder="1" applyAlignment="1">
      <alignment horizontal="center" vertical="center" wrapText="1"/>
    </xf>
    <xf numFmtId="4" fontId="4" fillId="2" borderId="12" xfId="0" applyNumberFormat="1" applyFont="1" applyFill="1" applyBorder="1" applyAlignment="1">
      <alignment horizontal="left" vertical="center" wrapText="1"/>
    </xf>
    <xf numFmtId="0" fontId="4" fillId="2" borderId="0" xfId="0" applyFont="1" applyFill="1" applyAlignment="1">
      <alignment horizontal="left" vertical="top" wrapText="1"/>
    </xf>
    <xf numFmtId="0" fontId="7" fillId="2" borderId="3" xfId="0" applyFont="1" applyFill="1" applyBorder="1" applyAlignment="1">
      <alignment horizontal="left" vertical="center" wrapText="1"/>
    </xf>
    <xf numFmtId="0" fontId="5" fillId="2" borderId="0" xfId="0" applyFont="1" applyFill="1" applyAlignment="1">
      <alignment horizontal="center" vertical="center" wrapText="1"/>
    </xf>
    <xf numFmtId="4" fontId="5" fillId="2" borderId="12" xfId="0" applyNumberFormat="1" applyFont="1" applyFill="1" applyBorder="1" applyAlignment="1">
      <alignment horizontal="center" vertical="center" wrapText="1"/>
    </xf>
    <xf numFmtId="0" fontId="5" fillId="2" borderId="12" xfId="0" applyFont="1" applyFill="1" applyBorder="1" applyAlignment="1">
      <alignment horizontal="center" vertical="center" wrapText="1"/>
    </xf>
    <xf numFmtId="0" fontId="7" fillId="2" borderId="0" xfId="0" applyFont="1" applyFill="1" applyAlignment="1">
      <alignment horizontal="left" vertical="top" wrapText="1"/>
    </xf>
    <xf numFmtId="3" fontId="7" fillId="2" borderId="0" xfId="0" applyNumberFormat="1" applyFont="1" applyFill="1" applyAlignment="1">
      <alignment horizontal="center" vertical="center" wrapText="1"/>
    </xf>
    <xf numFmtId="4" fontId="4" fillId="2" borderId="2" xfId="0" applyNumberFormat="1" applyFont="1" applyFill="1" applyBorder="1" applyAlignment="1">
      <alignment horizontal="left" vertical="center" wrapText="1"/>
    </xf>
    <xf numFmtId="4" fontId="4" fillId="2" borderId="3" xfId="0" applyNumberFormat="1" applyFont="1" applyFill="1" applyBorder="1" applyAlignment="1">
      <alignment horizontal="left" vertical="center" wrapText="1"/>
    </xf>
    <xf numFmtId="4" fontId="4" fillId="2" borderId="4" xfId="0" applyNumberFormat="1" applyFont="1" applyFill="1" applyBorder="1" applyAlignment="1">
      <alignment horizontal="left" vertical="center" wrapText="1"/>
    </xf>
    <xf numFmtId="4" fontId="7" fillId="2" borderId="12" xfId="0" applyNumberFormat="1" applyFont="1" applyFill="1" applyBorder="1" applyAlignment="1">
      <alignment horizontal="left" vertical="center" wrapText="1"/>
    </xf>
    <xf numFmtId="4" fontId="4" fillId="2" borderId="0" xfId="0" applyNumberFormat="1" applyFont="1" applyFill="1" applyAlignment="1">
      <alignment horizontal="left" vertical="center" wrapText="1"/>
    </xf>
    <xf numFmtId="0" fontId="7" fillId="2" borderId="0" xfId="0" applyFont="1" applyFill="1" applyAlignment="1">
      <alignment horizontal="left" vertical="center" wrapText="1"/>
    </xf>
    <xf numFmtId="0" fontId="9" fillId="2" borderId="0" xfId="0" applyFont="1" applyFill="1" applyAlignment="1">
      <alignment horizontal="left" vertical="top" wrapText="1"/>
    </xf>
    <xf numFmtId="4" fontId="5" fillId="2" borderId="2" xfId="0" applyNumberFormat="1" applyFont="1" applyFill="1" applyBorder="1" applyAlignment="1">
      <alignment horizontal="center" vertical="center" wrapText="1"/>
    </xf>
    <xf numFmtId="4" fontId="5" fillId="2" borderId="4"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4" xfId="0" applyFont="1" applyFill="1" applyBorder="1" applyAlignment="1">
      <alignment horizontal="left" vertical="center" wrapText="1"/>
    </xf>
    <xf numFmtId="0" fontId="7" fillId="2" borderId="10" xfId="0" applyFont="1" applyFill="1" applyBorder="1" applyAlignment="1">
      <alignment horizontal="left" vertical="top" wrapText="1"/>
    </xf>
    <xf numFmtId="4" fontId="9" fillId="2" borderId="0" xfId="0" applyNumberFormat="1" applyFont="1" applyFill="1" applyAlignment="1">
      <alignment horizontal="left" vertical="center" wrapText="1"/>
    </xf>
    <xf numFmtId="0" fontId="7" fillId="2" borderId="2" xfId="0" applyFont="1" applyFill="1" applyBorder="1" applyAlignment="1">
      <alignment horizontal="left" vertical="center" wrapText="1"/>
    </xf>
    <xf numFmtId="49" fontId="47" fillId="13" borderId="12" xfId="1" applyNumberFormat="1" applyFont="1" applyFill="1" applyBorder="1" applyAlignment="1">
      <alignment horizontal="center" vertical="top" wrapText="1"/>
    </xf>
    <xf numFmtId="0" fontId="47" fillId="9" borderId="2" xfId="1" applyFont="1" applyFill="1" applyBorder="1" applyAlignment="1">
      <alignment horizontal="center" vertical="top" wrapText="1"/>
    </xf>
    <xf numFmtId="0" fontId="47" fillId="9" borderId="4" xfId="1" applyFont="1" applyFill="1" applyBorder="1" applyAlignment="1">
      <alignment horizontal="center" vertical="top" wrapText="1"/>
    </xf>
    <xf numFmtId="0" fontId="53" fillId="2" borderId="5" xfId="1" applyFont="1" applyFill="1" applyBorder="1" applyAlignment="1">
      <alignment vertical="top" wrapText="1"/>
    </xf>
    <xf numFmtId="0" fontId="53" fillId="2" borderId="0" xfId="1" applyFont="1" applyFill="1" applyAlignment="1">
      <alignment vertical="top" wrapText="1"/>
    </xf>
    <xf numFmtId="4" fontId="47" fillId="2" borderId="12" xfId="1" applyNumberFormat="1" applyFont="1" applyFill="1" applyBorder="1" applyAlignment="1">
      <alignment horizontal="center" vertical="center" wrapText="1"/>
    </xf>
    <xf numFmtId="0" fontId="47" fillId="2" borderId="12" xfId="1" applyFont="1" applyFill="1" applyBorder="1" applyAlignment="1">
      <alignment vertical="top" wrapText="1"/>
    </xf>
    <xf numFmtId="0" fontId="47" fillId="2" borderId="12" xfId="0" applyFont="1" applyFill="1" applyBorder="1" applyAlignment="1">
      <alignment horizontal="center" vertical="top"/>
    </xf>
    <xf numFmtId="0" fontId="47" fillId="9" borderId="12" xfId="1" applyFont="1" applyFill="1" applyBorder="1" applyAlignment="1">
      <alignment horizontal="center" vertical="top" wrapText="1"/>
    </xf>
    <xf numFmtId="0" fontId="47" fillId="5" borderId="12" xfId="1" applyFont="1" applyFill="1" applyBorder="1" applyAlignment="1">
      <alignment horizontal="left" vertical="top" wrapText="1"/>
    </xf>
    <xf numFmtId="49" fontId="51" fillId="2" borderId="12" xfId="0" applyNumberFormat="1" applyFont="1" applyFill="1" applyBorder="1" applyAlignment="1">
      <alignment horizontal="left" vertical="top" wrapText="1"/>
    </xf>
    <xf numFmtId="49" fontId="47" fillId="2" borderId="12" xfId="1" applyNumberFormat="1" applyFont="1" applyFill="1" applyBorder="1" applyAlignment="1">
      <alignment vertical="top" wrapText="1"/>
    </xf>
    <xf numFmtId="49" fontId="47" fillId="2" borderId="12" xfId="1" applyNumberFormat="1" applyFont="1" applyFill="1" applyBorder="1" applyAlignment="1">
      <alignment vertical="top"/>
    </xf>
    <xf numFmtId="0" fontId="47" fillId="14" borderId="2" xfId="1" applyFont="1" applyFill="1" applyBorder="1" applyAlignment="1">
      <alignment vertical="top" wrapText="1"/>
    </xf>
    <xf numFmtId="0" fontId="47" fillId="14" borderId="4" xfId="1" applyFont="1" applyFill="1" applyBorder="1" applyAlignment="1">
      <alignment vertical="top" wrapText="1"/>
    </xf>
    <xf numFmtId="0" fontId="47" fillId="9" borderId="12" xfId="1" applyFont="1" applyFill="1" applyBorder="1" applyAlignment="1">
      <alignment vertical="top" wrapText="1"/>
    </xf>
    <xf numFmtId="49" fontId="51" fillId="13" borderId="12" xfId="0" applyNumberFormat="1" applyFont="1" applyFill="1" applyBorder="1" applyAlignment="1">
      <alignment horizontal="center" vertical="top" wrapText="1"/>
    </xf>
    <xf numFmtId="49" fontId="47" fillId="2" borderId="12" xfId="1" applyNumberFormat="1" applyFont="1" applyFill="1" applyBorder="1" applyAlignment="1">
      <alignment horizontal="center" vertical="center" wrapText="1"/>
    </xf>
    <xf numFmtId="0" fontId="47" fillId="5" borderId="12" xfId="1" applyFont="1" applyFill="1" applyBorder="1" applyAlignment="1">
      <alignment vertical="top" wrapText="1"/>
    </xf>
    <xf numFmtId="0" fontId="47" fillId="2" borderId="12" xfId="1" applyFont="1" applyFill="1" applyBorder="1" applyAlignment="1">
      <alignment horizontal="center" vertical="center" wrapText="1"/>
    </xf>
    <xf numFmtId="0" fontId="47" fillId="2" borderId="12" xfId="0" applyFont="1" applyFill="1" applyBorder="1" applyAlignment="1">
      <alignment horizontal="center" vertical="center" wrapText="1"/>
    </xf>
    <xf numFmtId="49" fontId="47" fillId="13" borderId="12" xfId="0" applyNumberFormat="1" applyFont="1" applyFill="1" applyBorder="1" applyAlignment="1">
      <alignment horizontal="center" vertical="top" wrapText="1"/>
    </xf>
    <xf numFmtId="0" fontId="39" fillId="0" borderId="12" xfId="0" applyFont="1" applyBorder="1" applyAlignment="1">
      <alignment vertical="center"/>
    </xf>
    <xf numFmtId="0" fontId="6" fillId="0" borderId="12" xfId="0" applyFont="1" applyBorder="1" applyAlignment="1">
      <alignment vertical="center"/>
    </xf>
    <xf numFmtId="0" fontId="6" fillId="0" borderId="12" xfId="0" applyFont="1" applyBorder="1" applyAlignment="1">
      <alignment vertical="center" wrapText="1"/>
    </xf>
    <xf numFmtId="0" fontId="6" fillId="0" borderId="12" xfId="0" applyFont="1" applyBorder="1" applyAlignment="1">
      <alignment horizontal="left" vertical="center" wrapText="1"/>
    </xf>
    <xf numFmtId="0" fontId="39" fillId="0" borderId="12" xfId="0" applyFont="1" applyBorder="1" applyAlignment="1">
      <alignment vertical="center" wrapText="1"/>
    </xf>
    <xf numFmtId="0" fontId="7" fillId="0" borderId="0" xfId="0" applyFont="1" applyAlignment="1">
      <alignment horizontal="center"/>
    </xf>
    <xf numFmtId="0" fontId="11" fillId="0" borderId="0" xfId="0" applyFont="1" applyAlignment="1">
      <alignment horizontal="center" vertical="center"/>
    </xf>
    <xf numFmtId="0" fontId="39" fillId="0" borderId="12" xfId="0" applyFont="1" applyBorder="1" applyAlignment="1">
      <alignment horizontal="center" vertical="center" wrapText="1"/>
    </xf>
    <xf numFmtId="0" fontId="39" fillId="0" borderId="12" xfId="0" applyFont="1" applyBorder="1" applyAlignment="1">
      <alignment vertical="top" wrapText="1"/>
    </xf>
    <xf numFmtId="4" fontId="6" fillId="2" borderId="12" xfId="1" applyNumberFormat="1" applyFont="1" applyFill="1" applyBorder="1" applyAlignment="1">
      <alignment horizontal="center" vertical="center" wrapText="1"/>
    </xf>
    <xf numFmtId="0" fontId="16" fillId="2" borderId="0" xfId="0" applyFont="1" applyFill="1" applyAlignment="1">
      <alignment horizontal="center" vertical="top" wrapText="1"/>
    </xf>
    <xf numFmtId="0" fontId="16" fillId="0" borderId="0" xfId="0" applyFont="1" applyAlignment="1">
      <alignment horizontal="left" vertical="top" wrapText="1"/>
    </xf>
    <xf numFmtId="0" fontId="60" fillId="0" borderId="0" xfId="0" applyFont="1" applyAlignment="1">
      <alignment horizontal="center"/>
    </xf>
    <xf numFmtId="0" fontId="64" fillId="2" borderId="0" xfId="1" applyFont="1" applyFill="1" applyAlignment="1">
      <alignment horizontal="center" vertical="top" wrapText="1"/>
    </xf>
    <xf numFmtId="0" fontId="16" fillId="2" borderId="23" xfId="0" applyFont="1" applyFill="1" applyBorder="1" applyAlignment="1">
      <alignment horizontal="center" vertical="top" wrapText="1"/>
    </xf>
    <xf numFmtId="0" fontId="16" fillId="2" borderId="7" xfId="0" applyFont="1" applyFill="1" applyBorder="1" applyAlignment="1">
      <alignment horizontal="center" vertical="top" wrapText="1"/>
    </xf>
    <xf numFmtId="0" fontId="60" fillId="0" borderId="12" xfId="0" applyFont="1" applyBorder="1" applyAlignment="1">
      <alignment horizontal="center"/>
    </xf>
    <xf numFmtId="3" fontId="16" fillId="0" borderId="12" xfId="4" applyNumberFormat="1" applyFont="1" applyBorder="1" applyAlignment="1">
      <alignment horizontal="right" vertical="top" wrapText="1"/>
    </xf>
    <xf numFmtId="4" fontId="16" fillId="0" borderId="12" xfId="0" applyNumberFormat="1" applyFont="1" applyBorder="1" applyAlignment="1">
      <alignment horizontal="left" vertical="top" wrapText="1"/>
    </xf>
    <xf numFmtId="0" fontId="16" fillId="0" borderId="0" xfId="0" applyFont="1" applyAlignment="1">
      <alignment horizontal="center" vertical="center" wrapText="1"/>
    </xf>
    <xf numFmtId="3" fontId="16" fillId="0" borderId="12" xfId="4" applyNumberFormat="1" applyFont="1" applyBorder="1" applyAlignment="1">
      <alignment vertical="top" wrapText="1"/>
    </xf>
    <xf numFmtId="0" fontId="16" fillId="0" borderId="12" xfId="4" applyFont="1" applyBorder="1" applyAlignment="1">
      <alignment horizontal="center" vertical="center" wrapText="1"/>
    </xf>
    <xf numFmtId="0" fontId="15" fillId="0" borderId="12" xfId="4" applyFont="1" applyBorder="1" applyAlignment="1">
      <alignment horizontal="center" vertical="center" wrapText="1"/>
    </xf>
    <xf numFmtId="0" fontId="16" fillId="0" borderId="14" xfId="4" applyFont="1" applyBorder="1" applyAlignment="1">
      <alignment horizontal="center" vertical="center" wrapText="1"/>
    </xf>
    <xf numFmtId="0" fontId="15" fillId="0" borderId="26" xfId="4" applyFont="1" applyBorder="1" applyAlignment="1">
      <alignment horizontal="center" vertical="center" wrapText="1"/>
    </xf>
    <xf numFmtId="4" fontId="16" fillId="0" borderId="12" xfId="0" applyNumberFormat="1" applyFont="1" applyBorder="1" applyAlignment="1">
      <alignment horizontal="right" vertical="top" wrapText="1"/>
    </xf>
    <xf numFmtId="4" fontId="16" fillId="0" borderId="2" xfId="0" applyNumberFormat="1" applyFont="1" applyBorder="1" applyAlignment="1">
      <alignment horizontal="left" vertical="top" wrapText="1"/>
    </xf>
    <xf numFmtId="4" fontId="16" fillId="0" borderId="3" xfId="0" applyNumberFormat="1" applyFont="1" applyBorder="1" applyAlignment="1">
      <alignment horizontal="left" vertical="top" wrapText="1"/>
    </xf>
    <xf numFmtId="3" fontId="16" fillId="0" borderId="2" xfId="4" applyNumberFormat="1" applyFont="1" applyBorder="1" applyAlignment="1">
      <alignment horizontal="center" vertical="center"/>
    </xf>
    <xf numFmtId="3" fontId="16" fillId="0" borderId="3" xfId="4" applyNumberFormat="1" applyFont="1" applyBorder="1" applyAlignment="1">
      <alignment horizontal="center" vertical="center"/>
    </xf>
    <xf numFmtId="0" fontId="16" fillId="0" borderId="12" xfId="4" applyFont="1" applyBorder="1" applyAlignment="1">
      <alignment vertical="top" wrapText="1"/>
    </xf>
    <xf numFmtId="4" fontId="16" fillId="9" borderId="12" xfId="0" applyNumberFormat="1" applyFont="1" applyFill="1" applyBorder="1" applyAlignment="1">
      <alignment vertical="top" wrapText="1"/>
    </xf>
    <xf numFmtId="4" fontId="16" fillId="9" borderId="12" xfId="0" applyNumberFormat="1" applyFont="1" applyFill="1" applyBorder="1" applyAlignment="1">
      <alignment horizontal="left" vertical="top" wrapText="1"/>
    </xf>
    <xf numFmtId="4" fontId="16" fillId="0" borderId="4" xfId="0" applyNumberFormat="1" applyFont="1" applyBorder="1" applyAlignment="1">
      <alignment horizontal="left" vertical="top" wrapText="1"/>
    </xf>
    <xf numFmtId="4" fontId="16" fillId="5" borderId="12" xfId="0" applyNumberFormat="1" applyFont="1" applyFill="1" applyBorder="1" applyAlignment="1">
      <alignment horizontal="left" vertical="top" wrapText="1"/>
    </xf>
    <xf numFmtId="0" fontId="13" fillId="0" borderId="0" xfId="1" applyFont="1" applyAlignment="1">
      <alignment horizontal="center" vertical="top"/>
    </xf>
    <xf numFmtId="4" fontId="14" fillId="0" borderId="3" xfId="0" applyNumberFormat="1" applyFont="1" applyBorder="1" applyAlignment="1">
      <alignment horizontal="left" vertical="top"/>
    </xf>
    <xf numFmtId="4" fontId="16" fillId="0" borderId="2" xfId="0" applyNumberFormat="1" applyFont="1" applyBorder="1" applyAlignment="1">
      <alignment horizontal="left" vertical="top"/>
    </xf>
    <xf numFmtId="4" fontId="16" fillId="0" borderId="4" xfId="0" applyNumberFormat="1" applyFont="1" applyBorder="1" applyAlignment="1">
      <alignment horizontal="left" vertical="top"/>
    </xf>
    <xf numFmtId="0" fontId="16" fillId="0" borderId="0" xfId="0" applyFont="1" applyAlignment="1">
      <alignment horizontal="center" vertical="top" wrapText="1"/>
    </xf>
    <xf numFmtId="0" fontId="16" fillId="0" borderId="2" xfId="0" applyFont="1" applyBorder="1" applyAlignment="1">
      <alignment horizontal="left" vertical="top" wrapText="1"/>
    </xf>
    <xf numFmtId="0" fontId="14" fillId="0" borderId="3" xfId="0" applyFont="1" applyBorder="1" applyAlignment="1">
      <alignment horizontal="left" vertical="top"/>
    </xf>
    <xf numFmtId="4" fontId="6" fillId="0" borderId="2" xfId="0" applyNumberFormat="1" applyFont="1" applyBorder="1" applyAlignment="1" applyProtection="1">
      <alignment horizontal="center" wrapText="1"/>
      <protection hidden="1"/>
    </xf>
    <xf numFmtId="4" fontId="6" fillId="0" borderId="4" xfId="0" applyNumberFormat="1" applyFont="1" applyBorder="1" applyAlignment="1" applyProtection="1">
      <alignment horizontal="center" wrapText="1"/>
      <protection hidden="1"/>
    </xf>
    <xf numFmtId="0" fontId="32" fillId="0" borderId="12" xfId="0" applyFont="1" applyBorder="1" applyAlignment="1">
      <alignment horizontal="center" vertical="center" wrapText="1"/>
    </xf>
    <xf numFmtId="0" fontId="26" fillId="0" borderId="0" xfId="0" applyFont="1" applyAlignment="1">
      <alignment horizontal="left" wrapText="1"/>
    </xf>
    <xf numFmtId="4" fontId="32" fillId="6" borderId="2" xfId="1" applyNumberFormat="1" applyFont="1" applyFill="1" applyBorder="1" applyAlignment="1">
      <alignment horizontal="center" vertical="top"/>
    </xf>
    <xf numFmtId="4" fontId="32" fillId="6" borderId="3" xfId="1" applyNumberFormat="1" applyFont="1" applyFill="1" applyBorder="1" applyAlignment="1">
      <alignment horizontal="center" vertical="top"/>
    </xf>
    <xf numFmtId="4" fontId="32" fillId="6" borderId="4" xfId="1" applyNumberFormat="1" applyFont="1" applyFill="1" applyBorder="1" applyAlignment="1">
      <alignment horizontal="center" vertical="top"/>
    </xf>
    <xf numFmtId="0" fontId="7" fillId="0" borderId="12" xfId="0" applyFont="1" applyBorder="1" applyAlignment="1">
      <alignment horizontal="center" vertical="center" wrapText="1"/>
    </xf>
    <xf numFmtId="4" fontId="6" fillId="3" borderId="2" xfId="0" applyNumberFormat="1" applyFont="1" applyFill="1" applyBorder="1" applyAlignment="1" applyProtection="1">
      <alignment horizontal="center" vertical="center" wrapText="1"/>
      <protection locked="0"/>
    </xf>
    <xf numFmtId="4" fontId="6" fillId="3" borderId="4" xfId="0" applyNumberFormat="1" applyFont="1" applyFill="1" applyBorder="1" applyAlignment="1" applyProtection="1">
      <alignment horizontal="center" vertical="center" wrapText="1"/>
      <protection locked="0"/>
    </xf>
    <xf numFmtId="2" fontId="7" fillId="6" borderId="0" xfId="0" applyNumberFormat="1" applyFont="1" applyFill="1" applyAlignment="1" applyProtection="1">
      <alignment horizontal="center" vertical="center" wrapText="1"/>
      <protection locked="0"/>
    </xf>
    <xf numFmtId="2" fontId="7" fillId="0" borderId="0" xfId="0" applyNumberFormat="1" applyFont="1" applyAlignment="1">
      <alignment horizontal="left" vertical="center" wrapText="1"/>
    </xf>
    <xf numFmtId="3" fontId="16" fillId="0" borderId="0" xfId="0" applyNumberFormat="1" applyFont="1" applyAlignment="1">
      <alignment horizontal="center" vertical="top" wrapText="1"/>
    </xf>
    <xf numFmtId="0" fontId="16" fillId="0" borderId="7" xfId="0" applyFont="1" applyBorder="1" applyAlignment="1">
      <alignment horizontal="left" vertical="top" wrapText="1"/>
    </xf>
    <xf numFmtId="0" fontId="16" fillId="0" borderId="7" xfId="0" applyFont="1" applyBorder="1" applyAlignment="1">
      <alignment horizontal="center" vertical="top" wrapText="1"/>
    </xf>
    <xf numFmtId="0" fontId="61" fillId="0" borderId="0" xfId="0" applyFont="1" applyAlignment="1">
      <alignment horizontal="center"/>
    </xf>
  </cellXfs>
  <cellStyles count="6">
    <cellStyle name="Hyperlink" xfId="3" builtinId="8"/>
    <cellStyle name="Neutru" xfId="5" builtinId="28"/>
    <cellStyle name="Normal" xfId="0" builtinId="0"/>
    <cellStyle name="Normal 2" xfId="1" xr:uid="{00000000-0005-0000-0000-000003000000}"/>
    <cellStyle name="Normal 4" xfId="4" xr:uid="{00000000-0005-0000-0000-000004000000}"/>
    <cellStyle name="Procent" xfId="2" builtinId="5"/>
  </cellStyles>
  <dxfs count="39">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C00000"/>
        </patternFill>
      </fill>
    </dxf>
    <dxf>
      <fill>
        <patternFill>
          <bgColor rgb="FFFF000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C00000"/>
        </patternFill>
      </fill>
    </dxf>
    <dxf>
      <fill>
        <patternFill>
          <bgColor rgb="FFFF0000"/>
        </patternFill>
      </fill>
    </dxf>
    <dxf>
      <font>
        <color rgb="FF9C0006"/>
      </font>
      <fill>
        <patternFill>
          <bgColor rgb="FFFFC7CE"/>
        </patternFill>
      </fill>
    </dxf>
    <dxf>
      <font>
        <color rgb="FF006100"/>
      </font>
      <fill>
        <patternFill>
          <bgColor rgb="FFC6EF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auto="1"/>
      </font>
      <fill>
        <patternFill>
          <bgColor theme="3" tint="0.79998168889431442"/>
        </patternFill>
      </fill>
    </dxf>
    <dxf>
      <font>
        <color auto="1"/>
      </font>
      <fill>
        <patternFill>
          <bgColor theme="3" tint="0.79998168889431442"/>
        </patternFill>
      </fill>
    </dxf>
    <dxf>
      <font>
        <condense val="0"/>
        <extend val="0"/>
        <color rgb="FF9C0006"/>
      </font>
      <fill>
        <patternFill>
          <bgColor rgb="FFFFC7CE"/>
        </patternFill>
      </fill>
    </dxf>
    <dxf>
      <font>
        <color auto="1"/>
      </font>
      <fill>
        <patternFill>
          <bgColor theme="3" tint="0.79998168889431442"/>
        </patternFill>
      </fill>
    </dxf>
    <dxf>
      <font>
        <condense val="0"/>
        <extend val="0"/>
        <color rgb="FF9C0006"/>
      </font>
      <fill>
        <patternFill>
          <bgColor rgb="FFFFC7CE"/>
        </patternFill>
      </fill>
    </dxf>
  </dxfs>
  <tableStyles count="0" defaultTableStyle="TableStyleMedium9" defaultPivotStyle="PivotStyleLight16"/>
  <colors>
    <mruColors>
      <color rgb="FFD8FEFE"/>
      <color rgb="FF6699FF"/>
      <color rgb="FF34BE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competition-policy.ec.europa.eu/state-aid/legislation/reference-discount-rates-and-recovery-interest-rates/reference-and-discount-rates_en" TargetMode="External"/><Relationship Id="rId1" Type="http://schemas.openxmlformats.org/officeDocument/2006/relationships/hyperlink" Target="https://commission.europa.eu/funding-tenders/procedures-guidelines-tenders/information-contractors-and-beneficiaries/exchange-rate-inforeuro_en"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2:M26"/>
  <sheetViews>
    <sheetView workbookViewId="0">
      <selection sqref="A1:XFD1048576"/>
    </sheetView>
  </sheetViews>
  <sheetFormatPr defaultColWidth="8.88671875" defaultRowHeight="14.4" x14ac:dyDescent="0.3"/>
  <cols>
    <col min="1" max="3" width="8.88671875" style="422"/>
    <col min="4" max="4" width="19.5546875" style="422" customWidth="1"/>
    <col min="5" max="6" width="12.44140625" style="422" customWidth="1"/>
    <col min="7" max="8" width="10.33203125" style="422" customWidth="1"/>
    <col min="9" max="9" width="13.44140625" style="422" customWidth="1"/>
    <col min="10" max="16384" width="8.88671875" style="422"/>
  </cols>
  <sheetData>
    <row r="2" spans="4:13" ht="55.2" x14ac:dyDescent="0.3">
      <c r="E2" s="423" t="s">
        <v>464</v>
      </c>
      <c r="F2" s="423"/>
      <c r="G2" s="423" t="s">
        <v>465</v>
      </c>
      <c r="H2" s="423"/>
      <c r="I2" s="423" t="s">
        <v>466</v>
      </c>
    </row>
    <row r="3" spans="4:13" ht="15.6" x14ac:dyDescent="0.3">
      <c r="D3" s="424" t="s">
        <v>320</v>
      </c>
      <c r="E3" s="425">
        <f>100%-E10</f>
        <v>0.35</v>
      </c>
      <c r="F3" s="424" t="s">
        <v>320</v>
      </c>
      <c r="G3" s="425">
        <f>100%-E11</f>
        <v>0.6</v>
      </c>
      <c r="H3" s="424" t="s">
        <v>320</v>
      </c>
      <c r="I3" s="425">
        <f>100%-E12</f>
        <v>0.5</v>
      </c>
      <c r="K3" s="426"/>
      <c r="M3" s="422" t="s">
        <v>315</v>
      </c>
    </row>
    <row r="4" spans="4:13" ht="15.6" x14ac:dyDescent="0.3">
      <c r="D4" s="424" t="s">
        <v>170</v>
      </c>
      <c r="E4" s="425">
        <f>100%-G10</f>
        <v>0.25</v>
      </c>
      <c r="F4" s="424" t="s">
        <v>170</v>
      </c>
      <c r="G4" s="425">
        <f>100%-G11</f>
        <v>0.5</v>
      </c>
      <c r="H4" s="424" t="s">
        <v>170</v>
      </c>
      <c r="I4" s="425">
        <f>100%-G12</f>
        <v>0.4</v>
      </c>
      <c r="K4" s="426"/>
      <c r="M4" s="422" t="s">
        <v>316</v>
      </c>
    </row>
    <row r="5" spans="4:13" ht="15.6" x14ac:dyDescent="0.3">
      <c r="D5" s="424" t="s">
        <v>171</v>
      </c>
      <c r="E5" s="425">
        <f>100%-I10</f>
        <v>0.19999999999999996</v>
      </c>
      <c r="F5" s="424" t="s">
        <v>171</v>
      </c>
      <c r="G5" s="425">
        <f>100%-I11</f>
        <v>0.4</v>
      </c>
      <c r="H5" s="424" t="s">
        <v>171</v>
      </c>
      <c r="I5" s="425">
        <f>100%-I12</f>
        <v>0.30000000000000004</v>
      </c>
      <c r="K5" s="427"/>
    </row>
    <row r="6" spans="4:13" x14ac:dyDescent="0.3">
      <c r="D6" s="424"/>
      <c r="E6" s="428"/>
      <c r="F6" s="428"/>
      <c r="K6" s="427"/>
      <c r="M6" s="422" t="s">
        <v>432</v>
      </c>
    </row>
    <row r="7" spans="4:13" x14ac:dyDescent="0.3">
      <c r="D7" s="424"/>
      <c r="E7" s="428"/>
      <c r="F7" s="428"/>
      <c r="K7" s="427"/>
      <c r="M7" s="422" t="s">
        <v>436</v>
      </c>
    </row>
    <row r="8" spans="4:13" x14ac:dyDescent="0.3">
      <c r="D8" s="424"/>
      <c r="E8" s="428"/>
      <c r="F8" s="428"/>
      <c r="K8" s="427"/>
      <c r="M8" s="422" t="s">
        <v>433</v>
      </c>
    </row>
    <row r="9" spans="4:13" x14ac:dyDescent="0.3">
      <c r="D9" s="424"/>
      <c r="E9" s="424" t="s">
        <v>320</v>
      </c>
      <c r="F9" s="424"/>
      <c r="G9" s="424" t="s">
        <v>170</v>
      </c>
      <c r="H9" s="424"/>
      <c r="I9" s="424" t="s">
        <v>171</v>
      </c>
      <c r="K9" s="427"/>
      <c r="M9" s="422" t="s">
        <v>434</v>
      </c>
    </row>
    <row r="10" spans="4:13" ht="31.2" x14ac:dyDescent="0.3">
      <c r="D10" s="429" t="s">
        <v>464</v>
      </c>
      <c r="E10" s="425">
        <v>0.65</v>
      </c>
      <c r="F10" s="425"/>
      <c r="G10" s="425">
        <v>0.75</v>
      </c>
      <c r="H10" s="425"/>
      <c r="I10" s="425">
        <v>0.8</v>
      </c>
      <c r="K10" s="427"/>
      <c r="M10" s="422" t="s">
        <v>437</v>
      </c>
    </row>
    <row r="11" spans="4:13" ht="31.2" x14ac:dyDescent="0.3">
      <c r="D11" s="429" t="s">
        <v>465</v>
      </c>
      <c r="E11" s="425">
        <v>0.4</v>
      </c>
      <c r="F11" s="425"/>
      <c r="G11" s="425">
        <v>0.5</v>
      </c>
      <c r="H11" s="425"/>
      <c r="I11" s="425">
        <v>0.6</v>
      </c>
      <c r="K11" s="427"/>
      <c r="M11" s="422" t="s">
        <v>435</v>
      </c>
    </row>
    <row r="12" spans="4:13" ht="31.2" x14ac:dyDescent="0.3">
      <c r="D12" s="429" t="s">
        <v>466</v>
      </c>
      <c r="E12" s="425">
        <v>0.5</v>
      </c>
      <c r="F12" s="425"/>
      <c r="G12" s="425">
        <v>0.6</v>
      </c>
      <c r="H12" s="425"/>
      <c r="I12" s="425">
        <v>0.7</v>
      </c>
      <c r="K12" s="427"/>
    </row>
    <row r="13" spans="4:13" x14ac:dyDescent="0.3">
      <c r="E13" s="430"/>
      <c r="F13" s="430"/>
      <c r="K13" s="431"/>
    </row>
    <row r="14" spans="4:13" x14ac:dyDescent="0.3">
      <c r="E14" s="430"/>
      <c r="F14" s="430"/>
      <c r="K14" s="431"/>
    </row>
    <row r="15" spans="4:13" x14ac:dyDescent="0.3">
      <c r="E15" s="430"/>
      <c r="F15" s="430"/>
      <c r="K15" s="431"/>
    </row>
    <row r="16" spans="4:13" x14ac:dyDescent="0.3">
      <c r="E16" s="430"/>
      <c r="F16" s="430"/>
      <c r="K16" s="431"/>
    </row>
    <row r="17" spans="5:11" x14ac:dyDescent="0.3">
      <c r="E17" s="430"/>
      <c r="F17" s="430"/>
      <c r="K17" s="431"/>
    </row>
    <row r="18" spans="5:11" x14ac:dyDescent="0.3">
      <c r="E18" s="430"/>
      <c r="F18" s="430"/>
    </row>
    <row r="19" spans="5:11" x14ac:dyDescent="0.3">
      <c r="E19" s="430"/>
      <c r="F19" s="430"/>
    </row>
    <row r="20" spans="5:11" x14ac:dyDescent="0.3">
      <c r="E20" s="430"/>
      <c r="F20" s="430"/>
    </row>
    <row r="21" spans="5:11" x14ac:dyDescent="0.3">
      <c r="E21" s="430"/>
      <c r="F21" s="430"/>
    </row>
    <row r="22" spans="5:11" x14ac:dyDescent="0.3">
      <c r="E22" s="430"/>
      <c r="F22" s="430"/>
    </row>
    <row r="23" spans="5:11" x14ac:dyDescent="0.3">
      <c r="E23" s="430"/>
      <c r="F23" s="430"/>
    </row>
    <row r="24" spans="5:11" x14ac:dyDescent="0.3">
      <c r="E24" s="430"/>
      <c r="F24" s="430"/>
    </row>
    <row r="25" spans="5:11" x14ac:dyDescent="0.3">
      <c r="E25" s="430"/>
      <c r="F25" s="430"/>
    </row>
    <row r="26" spans="5:11" x14ac:dyDescent="0.3">
      <c r="E26" s="430"/>
      <c r="F26" s="430"/>
    </row>
  </sheetData>
  <sheetProtection algorithmName="SHA-512" hashValue="+3z9DqoA91tQ1xHmUtSIMI6R6FdINRk4RdbLAE67V+ftsWm7IO9VlokJ83IadiUITn1fqamhNuXLgBoBj1Et9w==" saltValue="i1SfOdqRrs1oH10Bk/cTXA==" spinCount="100000"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95"/>
  <sheetViews>
    <sheetView workbookViewId="0">
      <selection sqref="A1:XFD1048576"/>
    </sheetView>
  </sheetViews>
  <sheetFormatPr defaultColWidth="11.5546875" defaultRowHeight="14.4" x14ac:dyDescent="0.3"/>
  <cols>
    <col min="1" max="1" width="35.44140625" style="215" customWidth="1"/>
    <col min="2" max="2" width="51" style="215" customWidth="1"/>
    <col min="3" max="16384" width="11.5546875" style="213"/>
  </cols>
  <sheetData>
    <row r="1" spans="1:2" x14ac:dyDescent="0.3">
      <c r="A1" s="212" t="s">
        <v>486</v>
      </c>
      <c r="B1" s="212" t="s">
        <v>487</v>
      </c>
    </row>
    <row r="2" spans="1:2" ht="86.4" x14ac:dyDescent="0.3">
      <c r="A2" s="214" t="s">
        <v>488</v>
      </c>
      <c r="B2" s="214" t="s">
        <v>489</v>
      </c>
    </row>
    <row r="3" spans="1:2" x14ac:dyDescent="0.3">
      <c r="A3" s="214" t="s">
        <v>490</v>
      </c>
      <c r="B3" s="214" t="s">
        <v>491</v>
      </c>
    </row>
    <row r="4" spans="1:2" x14ac:dyDescent="0.3">
      <c r="A4" s="214" t="s">
        <v>490</v>
      </c>
      <c r="B4" s="214" t="s">
        <v>492</v>
      </c>
    </row>
    <row r="5" spans="1:2" x14ac:dyDescent="0.3">
      <c r="A5" s="214" t="s">
        <v>456</v>
      </c>
      <c r="B5" s="214" t="s">
        <v>457</v>
      </c>
    </row>
    <row r="6" spans="1:2" ht="43.2" x14ac:dyDescent="0.3">
      <c r="A6" s="214" t="s">
        <v>456</v>
      </c>
      <c r="B6" s="214" t="s">
        <v>493</v>
      </c>
    </row>
    <row r="7" spans="1:2" ht="28.8" x14ac:dyDescent="0.3">
      <c r="A7" s="214" t="s">
        <v>456</v>
      </c>
      <c r="B7" s="214" t="s">
        <v>494</v>
      </c>
    </row>
    <row r="8" spans="1:2" ht="28.8" x14ac:dyDescent="0.3">
      <c r="A8" s="214" t="s">
        <v>456</v>
      </c>
      <c r="B8" s="214" t="s">
        <v>495</v>
      </c>
    </row>
    <row r="9" spans="1:2" ht="28.8" x14ac:dyDescent="0.3">
      <c r="A9" s="214" t="s">
        <v>496</v>
      </c>
      <c r="B9" s="214" t="s">
        <v>497</v>
      </c>
    </row>
    <row r="10" spans="1:2" ht="28.8" x14ac:dyDescent="0.3">
      <c r="A10" s="214" t="s">
        <v>496</v>
      </c>
      <c r="B10" s="214" t="s">
        <v>498</v>
      </c>
    </row>
    <row r="11" spans="1:2" ht="28.8" x14ac:dyDescent="0.3">
      <c r="A11" s="214" t="s">
        <v>496</v>
      </c>
      <c r="B11" s="214" t="s">
        <v>499</v>
      </c>
    </row>
    <row r="12" spans="1:2" ht="28.8" x14ac:dyDescent="0.3">
      <c r="A12" s="214" t="s">
        <v>496</v>
      </c>
      <c r="B12" s="214" t="s">
        <v>500</v>
      </c>
    </row>
    <row r="13" spans="1:2" ht="28.8" x14ac:dyDescent="0.3">
      <c r="A13" s="214" t="s">
        <v>496</v>
      </c>
      <c r="B13" s="214" t="s">
        <v>501</v>
      </c>
    </row>
    <row r="14" spans="1:2" x14ac:dyDescent="0.3">
      <c r="A14" s="214" t="s">
        <v>502</v>
      </c>
      <c r="B14" s="214" t="s">
        <v>503</v>
      </c>
    </row>
    <row r="15" spans="1:2" ht="28.8" x14ac:dyDescent="0.3">
      <c r="A15" s="214" t="s">
        <v>502</v>
      </c>
      <c r="B15" s="214" t="s">
        <v>504</v>
      </c>
    </row>
    <row r="16" spans="1:2" x14ac:dyDescent="0.3">
      <c r="A16" s="214" t="s">
        <v>502</v>
      </c>
      <c r="B16" s="214" t="s">
        <v>505</v>
      </c>
    </row>
    <row r="17" spans="1:2" ht="43.2" x14ac:dyDescent="0.3">
      <c r="A17" s="214" t="s">
        <v>506</v>
      </c>
      <c r="B17" s="214" t="s">
        <v>507</v>
      </c>
    </row>
    <row r="18" spans="1:2" ht="28.8" x14ac:dyDescent="0.3">
      <c r="A18" s="214" t="s">
        <v>506</v>
      </c>
      <c r="B18" s="214" t="s">
        <v>506</v>
      </c>
    </row>
    <row r="19" spans="1:2" ht="28.8" x14ac:dyDescent="0.3">
      <c r="A19" s="214" t="s">
        <v>506</v>
      </c>
      <c r="B19" s="214" t="s">
        <v>508</v>
      </c>
    </row>
    <row r="20" spans="1:2" ht="28.8" x14ac:dyDescent="0.3">
      <c r="A20" s="214" t="s">
        <v>432</v>
      </c>
      <c r="B20" s="214" t="s">
        <v>509</v>
      </c>
    </row>
    <row r="21" spans="1:2" ht="28.8" x14ac:dyDescent="0.3">
      <c r="A21" s="214" t="s">
        <v>432</v>
      </c>
      <c r="B21" s="214" t="s">
        <v>510</v>
      </c>
    </row>
    <row r="22" spans="1:2" ht="28.8" x14ac:dyDescent="0.3">
      <c r="A22" s="214" t="s">
        <v>432</v>
      </c>
      <c r="B22" s="214" t="s">
        <v>481</v>
      </c>
    </row>
    <row r="23" spans="1:2" ht="28.8" x14ac:dyDescent="0.3">
      <c r="A23" s="214" t="s">
        <v>432</v>
      </c>
      <c r="B23" s="214" t="s">
        <v>511</v>
      </c>
    </row>
    <row r="24" spans="1:2" ht="28.8" x14ac:dyDescent="0.3">
      <c r="A24" s="214" t="s">
        <v>432</v>
      </c>
      <c r="B24" s="214" t="s">
        <v>512</v>
      </c>
    </row>
    <row r="25" spans="1:2" ht="28.8" x14ac:dyDescent="0.3">
      <c r="A25" s="214" t="s">
        <v>432</v>
      </c>
      <c r="B25" s="214" t="s">
        <v>513</v>
      </c>
    </row>
    <row r="26" spans="1:2" ht="57.6" x14ac:dyDescent="0.3">
      <c r="A26" s="214" t="s">
        <v>432</v>
      </c>
      <c r="B26" s="214" t="s">
        <v>514</v>
      </c>
    </row>
    <row r="27" spans="1:2" ht="28.8" x14ac:dyDescent="0.3">
      <c r="A27" s="214" t="s">
        <v>432</v>
      </c>
      <c r="B27" s="214" t="s">
        <v>515</v>
      </c>
    </row>
    <row r="28" spans="1:2" ht="28.8" x14ac:dyDescent="0.3">
      <c r="A28" s="214" t="s">
        <v>432</v>
      </c>
      <c r="B28" s="214" t="s">
        <v>516</v>
      </c>
    </row>
    <row r="29" spans="1:2" ht="28.8" x14ac:dyDescent="0.3">
      <c r="A29" s="214" t="s">
        <v>432</v>
      </c>
      <c r="B29" s="214" t="s">
        <v>517</v>
      </c>
    </row>
    <row r="30" spans="1:2" ht="28.8" x14ac:dyDescent="0.3">
      <c r="A30" s="214" t="s">
        <v>432</v>
      </c>
      <c r="B30" s="214" t="s">
        <v>518</v>
      </c>
    </row>
    <row r="31" spans="1:2" ht="28.8" x14ac:dyDescent="0.3">
      <c r="A31" s="214" t="s">
        <v>432</v>
      </c>
      <c r="B31" s="214" t="s">
        <v>519</v>
      </c>
    </row>
    <row r="32" spans="1:2" ht="43.2" x14ac:dyDescent="0.3">
      <c r="A32" s="214" t="s">
        <v>432</v>
      </c>
      <c r="B32" s="214" t="s">
        <v>520</v>
      </c>
    </row>
    <row r="33" spans="1:2" ht="28.8" x14ac:dyDescent="0.3">
      <c r="A33" s="214" t="s">
        <v>432</v>
      </c>
      <c r="B33" s="214" t="s">
        <v>521</v>
      </c>
    </row>
    <row r="34" spans="1:2" ht="28.8" x14ac:dyDescent="0.3">
      <c r="A34" s="214" t="s">
        <v>432</v>
      </c>
      <c r="B34" s="214" t="s">
        <v>483</v>
      </c>
    </row>
    <row r="35" spans="1:2" ht="28.8" x14ac:dyDescent="0.3">
      <c r="A35" s="214" t="s">
        <v>432</v>
      </c>
      <c r="B35" s="214" t="s">
        <v>484</v>
      </c>
    </row>
    <row r="36" spans="1:2" ht="28.8" x14ac:dyDescent="0.3">
      <c r="A36" s="214" t="s">
        <v>432</v>
      </c>
      <c r="B36" s="214" t="s">
        <v>522</v>
      </c>
    </row>
    <row r="37" spans="1:2" ht="28.8" x14ac:dyDescent="0.3">
      <c r="A37" s="214" t="s">
        <v>432</v>
      </c>
      <c r="B37" s="214" t="s">
        <v>485</v>
      </c>
    </row>
    <row r="38" spans="1:2" ht="28.8" x14ac:dyDescent="0.3">
      <c r="A38" s="214" t="s">
        <v>432</v>
      </c>
      <c r="B38" s="214" t="s">
        <v>482</v>
      </c>
    </row>
    <row r="39" spans="1:2" ht="28.8" x14ac:dyDescent="0.3">
      <c r="A39" s="214" t="s">
        <v>432</v>
      </c>
      <c r="B39" s="214" t="s">
        <v>523</v>
      </c>
    </row>
    <row r="40" spans="1:2" ht="28.8" x14ac:dyDescent="0.3">
      <c r="A40" s="214" t="s">
        <v>432</v>
      </c>
      <c r="B40" s="214" t="s">
        <v>524</v>
      </c>
    </row>
    <row r="41" spans="1:2" ht="41.4" customHeight="1" x14ac:dyDescent="0.3">
      <c r="A41" s="214" t="s">
        <v>432</v>
      </c>
      <c r="B41" s="214" t="s">
        <v>525</v>
      </c>
    </row>
    <row r="42" spans="1:2" ht="57.6" x14ac:dyDescent="0.3">
      <c r="A42" s="214" t="s">
        <v>432</v>
      </c>
      <c r="B42" s="214" t="s">
        <v>526</v>
      </c>
    </row>
    <row r="43" spans="1:2" ht="57.6" x14ac:dyDescent="0.3">
      <c r="A43" s="214" t="s">
        <v>432</v>
      </c>
      <c r="B43" s="214" t="s">
        <v>527</v>
      </c>
    </row>
    <row r="44" spans="1:2" ht="28.8" x14ac:dyDescent="0.3">
      <c r="A44" s="214" t="s">
        <v>528</v>
      </c>
      <c r="B44" s="214" t="s">
        <v>529</v>
      </c>
    </row>
    <row r="45" spans="1:2" x14ac:dyDescent="0.3">
      <c r="A45" s="214" t="s">
        <v>530</v>
      </c>
      <c r="B45" s="214" t="s">
        <v>531</v>
      </c>
    </row>
    <row r="46" spans="1:2" ht="28.8" x14ac:dyDescent="0.3">
      <c r="A46" s="214" t="s">
        <v>532</v>
      </c>
      <c r="B46" s="214" t="s">
        <v>533</v>
      </c>
    </row>
    <row r="47" spans="1:2" ht="28.8" x14ac:dyDescent="0.3">
      <c r="A47" s="214" t="s">
        <v>534</v>
      </c>
      <c r="B47" s="214" t="s">
        <v>535</v>
      </c>
    </row>
    <row r="48" spans="1:2" x14ac:dyDescent="0.3">
      <c r="A48" s="214" t="s">
        <v>536</v>
      </c>
      <c r="B48" s="214" t="s">
        <v>537</v>
      </c>
    </row>
    <row r="49" spans="1:2" ht="28.8" x14ac:dyDescent="0.3">
      <c r="A49" s="214" t="s">
        <v>538</v>
      </c>
      <c r="B49" s="214" t="s">
        <v>539</v>
      </c>
    </row>
    <row r="50" spans="1:2" ht="57.6" x14ac:dyDescent="0.3">
      <c r="A50" s="214" t="s">
        <v>540</v>
      </c>
      <c r="B50" s="214" t="s">
        <v>541</v>
      </c>
    </row>
    <row r="51" spans="1:2" ht="28.8" x14ac:dyDescent="0.3">
      <c r="A51" s="214" t="s">
        <v>542</v>
      </c>
      <c r="B51" s="214" t="s">
        <v>542</v>
      </c>
    </row>
    <row r="52" spans="1:2" x14ac:dyDescent="0.3">
      <c r="A52" s="214" t="s">
        <v>543</v>
      </c>
      <c r="B52" s="214" t="s">
        <v>544</v>
      </c>
    </row>
    <row r="53" spans="1:2" ht="28.8" x14ac:dyDescent="0.3">
      <c r="A53" s="214" t="s">
        <v>545</v>
      </c>
      <c r="B53" s="214" t="s">
        <v>546</v>
      </c>
    </row>
    <row r="54" spans="1:2" ht="57.6" x14ac:dyDescent="0.3">
      <c r="A54" s="214" t="s">
        <v>547</v>
      </c>
      <c r="B54" s="214" t="s">
        <v>548</v>
      </c>
    </row>
    <row r="55" spans="1:2" ht="57.6" x14ac:dyDescent="0.3">
      <c r="A55" s="214" t="s">
        <v>547</v>
      </c>
      <c r="B55" s="214" t="s">
        <v>549</v>
      </c>
    </row>
    <row r="56" spans="1:2" ht="57.6" x14ac:dyDescent="0.3">
      <c r="A56" s="214" t="s">
        <v>547</v>
      </c>
      <c r="B56" s="214" t="s">
        <v>550</v>
      </c>
    </row>
    <row r="57" spans="1:2" ht="43.2" x14ac:dyDescent="0.3">
      <c r="A57" s="214" t="s">
        <v>547</v>
      </c>
      <c r="B57" s="214" t="s">
        <v>551</v>
      </c>
    </row>
    <row r="58" spans="1:2" ht="28.8" x14ac:dyDescent="0.3">
      <c r="A58" s="214" t="s">
        <v>453</v>
      </c>
      <c r="B58" s="214" t="s">
        <v>552</v>
      </c>
    </row>
    <row r="59" spans="1:2" ht="28.8" x14ac:dyDescent="0.3">
      <c r="A59" s="214" t="s">
        <v>453</v>
      </c>
      <c r="B59" s="214" t="s">
        <v>441</v>
      </c>
    </row>
    <row r="60" spans="1:2" ht="28.8" x14ac:dyDescent="0.3">
      <c r="A60" s="214" t="s">
        <v>453</v>
      </c>
      <c r="B60" s="214" t="s">
        <v>553</v>
      </c>
    </row>
    <row r="61" spans="1:2" ht="28.8" x14ac:dyDescent="0.3">
      <c r="A61" s="214" t="s">
        <v>453</v>
      </c>
      <c r="B61" s="214" t="s">
        <v>554</v>
      </c>
    </row>
    <row r="62" spans="1:2" ht="43.2" x14ac:dyDescent="0.3">
      <c r="A62" s="214" t="s">
        <v>555</v>
      </c>
      <c r="B62" s="214" t="s">
        <v>556</v>
      </c>
    </row>
    <row r="63" spans="1:2" ht="57.6" x14ac:dyDescent="0.3">
      <c r="A63" s="214" t="s">
        <v>555</v>
      </c>
      <c r="B63" s="214" t="s">
        <v>557</v>
      </c>
    </row>
    <row r="64" spans="1:2" ht="28.8" x14ac:dyDescent="0.3">
      <c r="A64" s="214" t="s">
        <v>555</v>
      </c>
      <c r="B64" s="214" t="s">
        <v>558</v>
      </c>
    </row>
    <row r="65" spans="1:2" ht="28.8" x14ac:dyDescent="0.3">
      <c r="A65" s="214" t="s">
        <v>555</v>
      </c>
      <c r="B65" s="214" t="s">
        <v>559</v>
      </c>
    </row>
    <row r="66" spans="1:2" ht="28.8" x14ac:dyDescent="0.3">
      <c r="A66" s="214" t="s">
        <v>555</v>
      </c>
      <c r="B66" s="214" t="s">
        <v>560</v>
      </c>
    </row>
    <row r="67" spans="1:2" x14ac:dyDescent="0.3">
      <c r="A67" s="214" t="s">
        <v>555</v>
      </c>
      <c r="B67" s="214" t="s">
        <v>561</v>
      </c>
    </row>
    <row r="68" spans="1:2" ht="43.2" x14ac:dyDescent="0.3">
      <c r="A68" s="214" t="s">
        <v>555</v>
      </c>
      <c r="B68" s="214" t="s">
        <v>562</v>
      </c>
    </row>
    <row r="69" spans="1:2" ht="28.8" x14ac:dyDescent="0.3">
      <c r="A69" s="214" t="s">
        <v>555</v>
      </c>
      <c r="B69" s="214" t="s">
        <v>563</v>
      </c>
    </row>
    <row r="70" spans="1:2" ht="28.8" x14ac:dyDescent="0.3">
      <c r="A70" s="214" t="s">
        <v>555</v>
      </c>
      <c r="B70" s="214" t="s">
        <v>564</v>
      </c>
    </row>
    <row r="71" spans="1:2" ht="57.6" x14ac:dyDescent="0.3">
      <c r="A71" s="214" t="s">
        <v>555</v>
      </c>
      <c r="B71" s="214" t="s">
        <v>565</v>
      </c>
    </row>
    <row r="72" spans="1:2" x14ac:dyDescent="0.3">
      <c r="A72" s="214" t="s">
        <v>555</v>
      </c>
      <c r="B72" s="214" t="s">
        <v>566</v>
      </c>
    </row>
    <row r="73" spans="1:2" ht="43.2" x14ac:dyDescent="0.3">
      <c r="A73" s="214" t="s">
        <v>555</v>
      </c>
      <c r="B73" s="214" t="s">
        <v>567</v>
      </c>
    </row>
    <row r="74" spans="1:2" ht="28.8" x14ac:dyDescent="0.3">
      <c r="A74" s="214" t="s">
        <v>568</v>
      </c>
      <c r="B74" s="214" t="s">
        <v>569</v>
      </c>
    </row>
    <row r="75" spans="1:2" ht="43.2" x14ac:dyDescent="0.3">
      <c r="A75" s="214" t="s">
        <v>568</v>
      </c>
      <c r="B75" s="214" t="s">
        <v>570</v>
      </c>
    </row>
    <row r="76" spans="1:2" ht="43.2" x14ac:dyDescent="0.3">
      <c r="A76" s="214" t="s">
        <v>568</v>
      </c>
      <c r="B76" s="214" t="s">
        <v>571</v>
      </c>
    </row>
    <row r="77" spans="1:2" x14ac:dyDescent="0.3">
      <c r="A77" s="214" t="s">
        <v>568</v>
      </c>
      <c r="B77" s="214" t="s">
        <v>572</v>
      </c>
    </row>
    <row r="78" spans="1:2" ht="28.8" x14ac:dyDescent="0.3">
      <c r="A78" s="214" t="s">
        <v>568</v>
      </c>
      <c r="B78" s="214" t="s">
        <v>573</v>
      </c>
    </row>
    <row r="79" spans="1:2" x14ac:dyDescent="0.3">
      <c r="A79" s="214" t="s">
        <v>574</v>
      </c>
      <c r="B79" s="214" t="s">
        <v>575</v>
      </c>
    </row>
    <row r="80" spans="1:2" ht="28.8" x14ac:dyDescent="0.3">
      <c r="A80" s="214" t="s">
        <v>574</v>
      </c>
      <c r="B80" s="214" t="s">
        <v>576</v>
      </c>
    </row>
    <row r="81" spans="1:2" ht="28.8" x14ac:dyDescent="0.3">
      <c r="A81" s="214" t="s">
        <v>574</v>
      </c>
      <c r="B81" s="214" t="s">
        <v>577</v>
      </c>
    </row>
    <row r="82" spans="1:2" ht="28.8" x14ac:dyDescent="0.3">
      <c r="A82" s="214" t="s">
        <v>574</v>
      </c>
      <c r="B82" s="214" t="s">
        <v>578</v>
      </c>
    </row>
    <row r="83" spans="1:2" x14ac:dyDescent="0.3">
      <c r="A83" s="214" t="s">
        <v>574</v>
      </c>
      <c r="B83" s="214" t="s">
        <v>579</v>
      </c>
    </row>
    <row r="84" spans="1:2" ht="28.8" x14ac:dyDescent="0.3">
      <c r="A84" s="214" t="s">
        <v>574</v>
      </c>
      <c r="B84" s="214" t="s">
        <v>580</v>
      </c>
    </row>
    <row r="85" spans="1:2" ht="28.8" x14ac:dyDescent="0.3">
      <c r="A85" s="214" t="s">
        <v>581</v>
      </c>
      <c r="B85" s="214" t="s">
        <v>582</v>
      </c>
    </row>
    <row r="86" spans="1:2" ht="43.2" x14ac:dyDescent="0.3">
      <c r="A86" s="214" t="s">
        <v>583</v>
      </c>
      <c r="B86" s="214" t="s">
        <v>584</v>
      </c>
    </row>
    <row r="87" spans="1:2" x14ac:dyDescent="0.3">
      <c r="A87" s="214" t="s">
        <v>585</v>
      </c>
      <c r="B87" s="214" t="s">
        <v>586</v>
      </c>
    </row>
    <row r="88" spans="1:2" x14ac:dyDescent="0.3">
      <c r="A88" s="214" t="s">
        <v>587</v>
      </c>
      <c r="B88" s="214" t="s">
        <v>588</v>
      </c>
    </row>
    <row r="89" spans="1:2" x14ac:dyDescent="0.3">
      <c r="A89" s="214" t="s">
        <v>587</v>
      </c>
      <c r="B89" s="214" t="s">
        <v>589</v>
      </c>
    </row>
    <row r="90" spans="1:2" x14ac:dyDescent="0.3">
      <c r="A90" s="214" t="s">
        <v>587</v>
      </c>
      <c r="B90" s="214" t="s">
        <v>590</v>
      </c>
    </row>
    <row r="91" spans="1:2" ht="57.6" x14ac:dyDescent="0.3">
      <c r="A91" s="214" t="s">
        <v>591</v>
      </c>
      <c r="B91" s="214" t="s">
        <v>592</v>
      </c>
    </row>
    <row r="92" spans="1:2" ht="28.8" x14ac:dyDescent="0.3">
      <c r="A92" s="214" t="s">
        <v>593</v>
      </c>
      <c r="B92" s="214" t="s">
        <v>593</v>
      </c>
    </row>
    <row r="93" spans="1:2" x14ac:dyDescent="0.3">
      <c r="A93" s="214" t="s">
        <v>594</v>
      </c>
      <c r="B93" s="214" t="s">
        <v>595</v>
      </c>
    </row>
    <row r="94" spans="1:2" x14ac:dyDescent="0.3">
      <c r="A94" s="214" t="s">
        <v>594</v>
      </c>
      <c r="B94" s="214" t="s">
        <v>596</v>
      </c>
    </row>
    <row r="95" spans="1:2" ht="28.8" x14ac:dyDescent="0.3">
      <c r="A95" s="214" t="s">
        <v>594</v>
      </c>
      <c r="B95" s="214" t="s">
        <v>597</v>
      </c>
    </row>
    <row r="96" spans="1:2" x14ac:dyDescent="0.3">
      <c r="A96" s="214" t="s">
        <v>433</v>
      </c>
      <c r="B96" s="214" t="s">
        <v>598</v>
      </c>
    </row>
    <row r="97" spans="1:2" ht="28.8" x14ac:dyDescent="0.3">
      <c r="A97" s="214" t="s">
        <v>433</v>
      </c>
      <c r="B97" s="214" t="s">
        <v>599</v>
      </c>
    </row>
    <row r="98" spans="1:2" x14ac:dyDescent="0.3">
      <c r="A98" s="214" t="s">
        <v>433</v>
      </c>
      <c r="B98" s="214" t="s">
        <v>600</v>
      </c>
    </row>
    <row r="99" spans="1:2" ht="28.8" x14ac:dyDescent="0.3">
      <c r="A99" s="214" t="s">
        <v>433</v>
      </c>
      <c r="B99" s="214" t="s">
        <v>601</v>
      </c>
    </row>
    <row r="100" spans="1:2" x14ac:dyDescent="0.3">
      <c r="A100" s="214" t="s">
        <v>433</v>
      </c>
      <c r="B100" s="214" t="s">
        <v>602</v>
      </c>
    </row>
    <row r="101" spans="1:2" x14ac:dyDescent="0.3">
      <c r="A101" s="214" t="s">
        <v>433</v>
      </c>
      <c r="B101" s="214" t="s">
        <v>603</v>
      </c>
    </row>
    <row r="102" spans="1:2" ht="28.8" x14ac:dyDescent="0.3">
      <c r="A102" s="214" t="s">
        <v>433</v>
      </c>
      <c r="B102" s="214" t="s">
        <v>604</v>
      </c>
    </row>
    <row r="103" spans="1:2" ht="28.8" x14ac:dyDescent="0.3">
      <c r="A103" s="214" t="s">
        <v>433</v>
      </c>
      <c r="B103" s="214" t="s">
        <v>605</v>
      </c>
    </row>
    <row r="104" spans="1:2" x14ac:dyDescent="0.3">
      <c r="A104" s="214" t="s">
        <v>433</v>
      </c>
      <c r="B104" s="214" t="s">
        <v>606</v>
      </c>
    </row>
    <row r="105" spans="1:2" x14ac:dyDescent="0.3">
      <c r="A105" s="214" t="s">
        <v>433</v>
      </c>
      <c r="B105" s="214" t="s">
        <v>607</v>
      </c>
    </row>
    <row r="106" spans="1:2" x14ac:dyDescent="0.3">
      <c r="A106" s="214" t="s">
        <v>433</v>
      </c>
      <c r="B106" s="214" t="s">
        <v>608</v>
      </c>
    </row>
    <row r="107" spans="1:2" x14ac:dyDescent="0.3">
      <c r="A107" s="214" t="s">
        <v>433</v>
      </c>
      <c r="B107" s="214" t="s">
        <v>609</v>
      </c>
    </row>
    <row r="108" spans="1:2" x14ac:dyDescent="0.3">
      <c r="A108" s="214" t="s">
        <v>433</v>
      </c>
      <c r="B108" s="214" t="s">
        <v>610</v>
      </c>
    </row>
    <row r="109" spans="1:2" ht="28.8" x14ac:dyDescent="0.3">
      <c r="A109" s="214" t="s">
        <v>433</v>
      </c>
      <c r="B109" s="214" t="s">
        <v>611</v>
      </c>
    </row>
    <row r="110" spans="1:2" ht="28.8" x14ac:dyDescent="0.3">
      <c r="A110" s="214" t="s">
        <v>433</v>
      </c>
      <c r="B110" s="214" t="s">
        <v>612</v>
      </c>
    </row>
    <row r="111" spans="1:2" x14ac:dyDescent="0.3">
      <c r="A111" s="214" t="s">
        <v>433</v>
      </c>
      <c r="B111" s="214" t="s">
        <v>454</v>
      </c>
    </row>
    <row r="112" spans="1:2" x14ac:dyDescent="0.3">
      <c r="A112" s="214" t="s">
        <v>433</v>
      </c>
      <c r="B112" s="214" t="s">
        <v>613</v>
      </c>
    </row>
    <row r="113" spans="1:2" ht="28.8" x14ac:dyDescent="0.3">
      <c r="A113" s="214" t="s">
        <v>614</v>
      </c>
      <c r="B113" s="214" t="s">
        <v>615</v>
      </c>
    </row>
    <row r="114" spans="1:2" x14ac:dyDescent="0.3">
      <c r="A114" s="214" t="s">
        <v>614</v>
      </c>
      <c r="B114" s="214" t="s">
        <v>616</v>
      </c>
    </row>
    <row r="115" spans="1:2" x14ac:dyDescent="0.3">
      <c r="A115" s="214" t="s">
        <v>614</v>
      </c>
      <c r="B115" s="214" t="s">
        <v>617</v>
      </c>
    </row>
    <row r="116" spans="1:2" ht="28.8" x14ac:dyDescent="0.3">
      <c r="A116" s="214" t="s">
        <v>614</v>
      </c>
      <c r="B116" s="214" t="s">
        <v>618</v>
      </c>
    </row>
    <row r="117" spans="1:2" x14ac:dyDescent="0.3">
      <c r="A117" s="214" t="s">
        <v>614</v>
      </c>
      <c r="B117" s="214" t="s">
        <v>619</v>
      </c>
    </row>
    <row r="118" spans="1:2" x14ac:dyDescent="0.3">
      <c r="A118" s="214" t="s">
        <v>614</v>
      </c>
      <c r="B118" s="214" t="s">
        <v>620</v>
      </c>
    </row>
    <row r="119" spans="1:2" x14ac:dyDescent="0.3">
      <c r="A119" s="214" t="s">
        <v>614</v>
      </c>
      <c r="B119" s="214" t="s">
        <v>621</v>
      </c>
    </row>
    <row r="120" spans="1:2" ht="28.8" x14ac:dyDescent="0.3">
      <c r="A120" s="214" t="s">
        <v>614</v>
      </c>
      <c r="B120" s="214" t="s">
        <v>622</v>
      </c>
    </row>
    <row r="121" spans="1:2" x14ac:dyDescent="0.3">
      <c r="A121" s="214" t="s">
        <v>614</v>
      </c>
      <c r="B121" s="214" t="s">
        <v>623</v>
      </c>
    </row>
    <row r="122" spans="1:2" x14ac:dyDescent="0.3">
      <c r="A122" s="214" t="s">
        <v>614</v>
      </c>
      <c r="B122" s="214" t="s">
        <v>624</v>
      </c>
    </row>
    <row r="123" spans="1:2" ht="28.8" x14ac:dyDescent="0.3">
      <c r="A123" s="214" t="s">
        <v>614</v>
      </c>
      <c r="B123" s="214" t="s">
        <v>625</v>
      </c>
    </row>
    <row r="124" spans="1:2" ht="28.8" x14ac:dyDescent="0.3">
      <c r="A124" s="214" t="s">
        <v>614</v>
      </c>
      <c r="B124" s="214" t="s">
        <v>626</v>
      </c>
    </row>
    <row r="125" spans="1:2" x14ac:dyDescent="0.3">
      <c r="A125" s="214" t="s">
        <v>614</v>
      </c>
      <c r="B125" s="214" t="s">
        <v>627</v>
      </c>
    </row>
    <row r="126" spans="1:2" x14ac:dyDescent="0.3">
      <c r="A126" s="214" t="s">
        <v>434</v>
      </c>
      <c r="B126" s="214" t="s">
        <v>628</v>
      </c>
    </row>
    <row r="127" spans="1:2" x14ac:dyDescent="0.3">
      <c r="A127" s="214" t="s">
        <v>434</v>
      </c>
      <c r="B127" s="214" t="s">
        <v>629</v>
      </c>
    </row>
    <row r="128" spans="1:2" x14ac:dyDescent="0.3">
      <c r="A128" s="214" t="s">
        <v>434</v>
      </c>
      <c r="B128" s="214" t="s">
        <v>630</v>
      </c>
    </row>
    <row r="129" spans="1:2" ht="28.8" x14ac:dyDescent="0.3">
      <c r="A129" s="214" t="s">
        <v>434</v>
      </c>
      <c r="B129" s="214" t="s">
        <v>631</v>
      </c>
    </row>
    <row r="130" spans="1:2" x14ac:dyDescent="0.3">
      <c r="A130" s="214" t="s">
        <v>434</v>
      </c>
      <c r="B130" s="214" t="s">
        <v>632</v>
      </c>
    </row>
    <row r="131" spans="1:2" ht="28.8" x14ac:dyDescent="0.3">
      <c r="A131" s="214" t="s">
        <v>434</v>
      </c>
      <c r="B131" s="214" t="s">
        <v>633</v>
      </c>
    </row>
    <row r="132" spans="1:2" x14ac:dyDescent="0.3">
      <c r="A132" s="214" t="s">
        <v>434</v>
      </c>
      <c r="B132" s="214" t="s">
        <v>634</v>
      </c>
    </row>
    <row r="133" spans="1:2" x14ac:dyDescent="0.3">
      <c r="A133" s="214" t="s">
        <v>434</v>
      </c>
      <c r="B133" s="214" t="s">
        <v>635</v>
      </c>
    </row>
    <row r="134" spans="1:2" ht="28.8" x14ac:dyDescent="0.3">
      <c r="A134" s="214" t="s">
        <v>434</v>
      </c>
      <c r="B134" s="214" t="s">
        <v>636</v>
      </c>
    </row>
    <row r="135" spans="1:2" ht="28.8" x14ac:dyDescent="0.3">
      <c r="A135" s="214" t="s">
        <v>434</v>
      </c>
      <c r="B135" s="214" t="s">
        <v>637</v>
      </c>
    </row>
    <row r="136" spans="1:2" ht="28.8" x14ac:dyDescent="0.3">
      <c r="A136" s="214" t="s">
        <v>434</v>
      </c>
      <c r="B136" s="214" t="s">
        <v>638</v>
      </c>
    </row>
    <row r="137" spans="1:2" x14ac:dyDescent="0.3">
      <c r="A137" s="214" t="s">
        <v>434</v>
      </c>
      <c r="B137" s="214" t="s">
        <v>639</v>
      </c>
    </row>
    <row r="138" spans="1:2" ht="28.8" x14ac:dyDescent="0.3">
      <c r="A138" s="214" t="s">
        <v>434</v>
      </c>
      <c r="B138" s="214" t="s">
        <v>640</v>
      </c>
    </row>
    <row r="139" spans="1:2" x14ac:dyDescent="0.3">
      <c r="A139" s="214" t="s">
        <v>434</v>
      </c>
      <c r="B139" s="214" t="s">
        <v>641</v>
      </c>
    </row>
    <row r="140" spans="1:2" x14ac:dyDescent="0.3">
      <c r="A140" s="214" t="s">
        <v>434</v>
      </c>
      <c r="B140" s="214" t="s">
        <v>642</v>
      </c>
    </row>
    <row r="141" spans="1:2" x14ac:dyDescent="0.3">
      <c r="A141" s="214" t="s">
        <v>434</v>
      </c>
      <c r="B141" s="214" t="s">
        <v>643</v>
      </c>
    </row>
    <row r="142" spans="1:2" x14ac:dyDescent="0.3">
      <c r="A142" s="214" t="s">
        <v>434</v>
      </c>
      <c r="B142" s="214" t="s">
        <v>644</v>
      </c>
    </row>
    <row r="143" spans="1:2" x14ac:dyDescent="0.3">
      <c r="A143" s="214" t="s">
        <v>434</v>
      </c>
      <c r="B143" s="214" t="s">
        <v>645</v>
      </c>
    </row>
    <row r="144" spans="1:2" ht="28.8" x14ac:dyDescent="0.3">
      <c r="A144" s="214" t="s">
        <v>434</v>
      </c>
      <c r="B144" s="214" t="s">
        <v>646</v>
      </c>
    </row>
    <row r="145" spans="1:2" ht="28.8" x14ac:dyDescent="0.3">
      <c r="A145" s="214" t="s">
        <v>434</v>
      </c>
      <c r="B145" s="214" t="s">
        <v>647</v>
      </c>
    </row>
    <row r="146" spans="1:2" x14ac:dyDescent="0.3">
      <c r="A146" s="214" t="s">
        <v>434</v>
      </c>
      <c r="B146" s="214" t="s">
        <v>648</v>
      </c>
    </row>
    <row r="147" spans="1:2" x14ac:dyDescent="0.3">
      <c r="A147" s="214" t="s">
        <v>434</v>
      </c>
      <c r="B147" s="214" t="s">
        <v>649</v>
      </c>
    </row>
    <row r="148" spans="1:2" ht="28.8" x14ac:dyDescent="0.3">
      <c r="A148" s="214" t="s">
        <v>434</v>
      </c>
      <c r="B148" s="214" t="s">
        <v>650</v>
      </c>
    </row>
    <row r="149" spans="1:2" ht="43.2" x14ac:dyDescent="0.3">
      <c r="A149" s="214" t="s">
        <v>434</v>
      </c>
      <c r="B149" s="214" t="s">
        <v>651</v>
      </c>
    </row>
    <row r="150" spans="1:2" ht="28.8" x14ac:dyDescent="0.3">
      <c r="A150" s="214" t="s">
        <v>434</v>
      </c>
      <c r="B150" s="214" t="s">
        <v>652</v>
      </c>
    </row>
    <row r="151" spans="1:2" x14ac:dyDescent="0.3">
      <c r="A151" s="214" t="s">
        <v>434</v>
      </c>
      <c r="B151" s="214" t="s">
        <v>653</v>
      </c>
    </row>
    <row r="152" spans="1:2" ht="28.8" x14ac:dyDescent="0.3">
      <c r="A152" s="214" t="s">
        <v>434</v>
      </c>
      <c r="B152" s="214" t="s">
        <v>654</v>
      </c>
    </row>
    <row r="153" spans="1:2" ht="28.8" x14ac:dyDescent="0.3">
      <c r="A153" s="214" t="s">
        <v>434</v>
      </c>
      <c r="B153" s="214" t="s">
        <v>655</v>
      </c>
    </row>
    <row r="154" spans="1:2" x14ac:dyDescent="0.3">
      <c r="A154" s="214" t="s">
        <v>434</v>
      </c>
      <c r="B154" s="214" t="s">
        <v>656</v>
      </c>
    </row>
    <row r="155" spans="1:2" ht="28.8" x14ac:dyDescent="0.3">
      <c r="A155" s="214" t="s">
        <v>434</v>
      </c>
      <c r="B155" s="214" t="s">
        <v>657</v>
      </c>
    </row>
    <row r="156" spans="1:2" ht="28.8" x14ac:dyDescent="0.3">
      <c r="A156" s="214" t="s">
        <v>434</v>
      </c>
      <c r="B156" s="214" t="s">
        <v>658</v>
      </c>
    </row>
    <row r="157" spans="1:2" ht="28.8" x14ac:dyDescent="0.3">
      <c r="A157" s="214" t="s">
        <v>434</v>
      </c>
      <c r="B157" s="214" t="s">
        <v>659</v>
      </c>
    </row>
    <row r="158" spans="1:2" ht="28.8" x14ac:dyDescent="0.3">
      <c r="A158" s="214" t="s">
        <v>434</v>
      </c>
      <c r="B158" s="214" t="s">
        <v>660</v>
      </c>
    </row>
    <row r="159" spans="1:2" ht="28.8" x14ac:dyDescent="0.3">
      <c r="A159" s="214" t="s">
        <v>434</v>
      </c>
      <c r="B159" s="214" t="s">
        <v>661</v>
      </c>
    </row>
    <row r="160" spans="1:2" ht="28.8" x14ac:dyDescent="0.3">
      <c r="A160" s="214" t="s">
        <v>434</v>
      </c>
      <c r="B160" s="214" t="s">
        <v>662</v>
      </c>
    </row>
    <row r="161" spans="1:2" ht="28.8" x14ac:dyDescent="0.3">
      <c r="A161" s="214" t="s">
        <v>434</v>
      </c>
      <c r="B161" s="214" t="s">
        <v>663</v>
      </c>
    </row>
    <row r="162" spans="1:2" ht="28.8" x14ac:dyDescent="0.3">
      <c r="A162" s="214" t="s">
        <v>434</v>
      </c>
      <c r="B162" s="214" t="s">
        <v>664</v>
      </c>
    </row>
    <row r="163" spans="1:2" ht="28.8" x14ac:dyDescent="0.3">
      <c r="A163" s="214" t="s">
        <v>434</v>
      </c>
      <c r="B163" s="214" t="s">
        <v>665</v>
      </c>
    </row>
    <row r="164" spans="1:2" x14ac:dyDescent="0.3">
      <c r="A164" s="214" t="s">
        <v>434</v>
      </c>
      <c r="B164" s="214" t="s">
        <v>666</v>
      </c>
    </row>
    <row r="165" spans="1:2" ht="28.8" x14ac:dyDescent="0.3">
      <c r="A165" s="214" t="s">
        <v>434</v>
      </c>
      <c r="B165" s="214" t="s">
        <v>667</v>
      </c>
    </row>
    <row r="166" spans="1:2" ht="28.8" x14ac:dyDescent="0.3">
      <c r="A166" s="214" t="s">
        <v>434</v>
      </c>
      <c r="B166" s="214" t="s">
        <v>668</v>
      </c>
    </row>
    <row r="167" spans="1:2" ht="28.8" x14ac:dyDescent="0.3">
      <c r="A167" s="214" t="s">
        <v>434</v>
      </c>
      <c r="B167" s="214" t="s">
        <v>669</v>
      </c>
    </row>
    <row r="168" spans="1:2" x14ac:dyDescent="0.3">
      <c r="A168" s="214" t="s">
        <v>434</v>
      </c>
      <c r="B168" s="214" t="s">
        <v>444</v>
      </c>
    </row>
    <row r="169" spans="1:2" ht="28.8" x14ac:dyDescent="0.3">
      <c r="A169" s="214" t="s">
        <v>434</v>
      </c>
      <c r="B169" s="214" t="s">
        <v>670</v>
      </c>
    </row>
    <row r="170" spans="1:2" ht="43.2" x14ac:dyDescent="0.3">
      <c r="A170" s="214" t="s">
        <v>434</v>
      </c>
      <c r="B170" s="214" t="s">
        <v>671</v>
      </c>
    </row>
    <row r="171" spans="1:2" x14ac:dyDescent="0.3">
      <c r="A171" s="214" t="s">
        <v>434</v>
      </c>
      <c r="B171" s="214" t="s">
        <v>672</v>
      </c>
    </row>
    <row r="172" spans="1:2" ht="28.8" x14ac:dyDescent="0.3">
      <c r="A172" s="214" t="s">
        <v>434</v>
      </c>
      <c r="B172" s="214" t="s">
        <v>673</v>
      </c>
    </row>
    <row r="173" spans="1:2" ht="28.8" x14ac:dyDescent="0.3">
      <c r="A173" s="214" t="s">
        <v>434</v>
      </c>
      <c r="B173" s="214" t="s">
        <v>674</v>
      </c>
    </row>
    <row r="174" spans="1:2" ht="28.8" x14ac:dyDescent="0.3">
      <c r="A174" s="214" t="s">
        <v>434</v>
      </c>
      <c r="B174" s="214" t="s">
        <v>675</v>
      </c>
    </row>
    <row r="175" spans="1:2" ht="43.2" x14ac:dyDescent="0.3">
      <c r="A175" s="214" t="s">
        <v>434</v>
      </c>
      <c r="B175" s="214" t="s">
        <v>676</v>
      </c>
    </row>
    <row r="176" spans="1:2" ht="43.2" x14ac:dyDescent="0.3">
      <c r="A176" s="214" t="s">
        <v>434</v>
      </c>
      <c r="B176" s="214" t="s">
        <v>677</v>
      </c>
    </row>
    <row r="177" spans="1:2" ht="28.8" x14ac:dyDescent="0.3">
      <c r="A177" s="214" t="s">
        <v>434</v>
      </c>
      <c r="B177" s="214" t="s">
        <v>678</v>
      </c>
    </row>
    <row r="178" spans="1:2" ht="28.8" x14ac:dyDescent="0.3">
      <c r="A178" s="214" t="s">
        <v>434</v>
      </c>
      <c r="B178" s="214" t="s">
        <v>679</v>
      </c>
    </row>
    <row r="179" spans="1:2" ht="28.8" x14ac:dyDescent="0.3">
      <c r="A179" s="214" t="s">
        <v>434</v>
      </c>
      <c r="B179" s="214" t="s">
        <v>680</v>
      </c>
    </row>
    <row r="180" spans="1:2" ht="28.8" x14ac:dyDescent="0.3">
      <c r="A180" s="214" t="s">
        <v>434</v>
      </c>
      <c r="B180" s="214" t="s">
        <v>650</v>
      </c>
    </row>
    <row r="181" spans="1:2" x14ac:dyDescent="0.3">
      <c r="A181" s="214" t="s">
        <v>434</v>
      </c>
      <c r="B181" s="214" t="s">
        <v>681</v>
      </c>
    </row>
    <row r="182" spans="1:2" x14ac:dyDescent="0.3">
      <c r="A182" s="214" t="s">
        <v>434</v>
      </c>
      <c r="B182" s="214" t="s">
        <v>614</v>
      </c>
    </row>
    <row r="183" spans="1:2" x14ac:dyDescent="0.3">
      <c r="A183" s="214" t="s">
        <v>434</v>
      </c>
      <c r="B183" s="214" t="s">
        <v>682</v>
      </c>
    </row>
    <row r="184" spans="1:2" x14ac:dyDescent="0.3">
      <c r="A184" s="214" t="s">
        <v>434</v>
      </c>
      <c r="B184" s="214" t="s">
        <v>683</v>
      </c>
    </row>
    <row r="185" spans="1:2" x14ac:dyDescent="0.3">
      <c r="A185" s="214" t="s">
        <v>434</v>
      </c>
      <c r="B185" s="214" t="s">
        <v>684</v>
      </c>
    </row>
    <row r="186" spans="1:2" x14ac:dyDescent="0.3">
      <c r="A186" s="214" t="s">
        <v>434</v>
      </c>
      <c r="B186" s="214" t="s">
        <v>685</v>
      </c>
    </row>
    <row r="187" spans="1:2" x14ac:dyDescent="0.3">
      <c r="A187" s="214" t="s">
        <v>434</v>
      </c>
      <c r="B187" s="214" t="s">
        <v>579</v>
      </c>
    </row>
    <row r="188" spans="1:2" ht="28.8" x14ac:dyDescent="0.3">
      <c r="A188" s="214" t="s">
        <v>434</v>
      </c>
      <c r="B188" s="214" t="s">
        <v>686</v>
      </c>
    </row>
    <row r="189" spans="1:2" ht="28.8" x14ac:dyDescent="0.3">
      <c r="A189" s="214" t="s">
        <v>437</v>
      </c>
      <c r="B189" s="214" t="s">
        <v>687</v>
      </c>
    </row>
    <row r="190" spans="1:2" ht="28.8" x14ac:dyDescent="0.3">
      <c r="A190" s="214" t="s">
        <v>437</v>
      </c>
      <c r="B190" s="214" t="s">
        <v>688</v>
      </c>
    </row>
    <row r="191" spans="1:2" ht="43.2" x14ac:dyDescent="0.3">
      <c r="A191" s="214" t="s">
        <v>437</v>
      </c>
      <c r="B191" s="214" t="s">
        <v>689</v>
      </c>
    </row>
    <row r="192" spans="1:2" x14ac:dyDescent="0.3">
      <c r="A192" s="214" t="s">
        <v>437</v>
      </c>
      <c r="B192" s="214" t="s">
        <v>690</v>
      </c>
    </row>
    <row r="193" spans="1:2" ht="28.8" x14ac:dyDescent="0.3">
      <c r="A193" s="214" t="s">
        <v>437</v>
      </c>
      <c r="B193" s="214" t="s">
        <v>691</v>
      </c>
    </row>
    <row r="194" spans="1:2" ht="43.2" x14ac:dyDescent="0.3">
      <c r="A194" s="214" t="s">
        <v>437</v>
      </c>
      <c r="B194" s="214" t="s">
        <v>692</v>
      </c>
    </row>
    <row r="195" spans="1:2" x14ac:dyDescent="0.3">
      <c r="A195" s="214" t="s">
        <v>437</v>
      </c>
      <c r="B195" s="214" t="s">
        <v>693</v>
      </c>
    </row>
  </sheetData>
  <sheetProtection algorithmName="SHA-512" hashValue="8n4JG47Zto7NuXr2oFSPLl42EXZFPLPwf/LtcKXb8IVtJyaZlv6F5IZRlwmCkkBoVwHj8f5cythob9QpaymbVQ==" saltValue="vYJgWA9xrssOhGBvd4RVHg==" spinCount="100000"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19"/>
  <sheetViews>
    <sheetView tabSelected="1" topLeftCell="E65" zoomScale="74" zoomScaleNormal="74" workbookViewId="0">
      <selection activeCell="N73" sqref="N73"/>
    </sheetView>
  </sheetViews>
  <sheetFormatPr defaultColWidth="8.88671875" defaultRowHeight="11.4" x14ac:dyDescent="0.3"/>
  <cols>
    <col min="1" max="1" width="18" style="332" customWidth="1"/>
    <col min="2" max="2" width="25.5546875" style="332" customWidth="1"/>
    <col min="3" max="3" width="20.44140625" style="333" customWidth="1"/>
    <col min="4" max="4" width="18.33203125" style="333" customWidth="1"/>
    <col min="5" max="5" width="18" style="333" customWidth="1"/>
    <col min="6" max="6" width="20.77734375" style="333" customWidth="1"/>
    <col min="7" max="7" width="23.5546875" style="333" customWidth="1"/>
    <col min="8" max="8" width="17.88671875" style="333" customWidth="1"/>
    <col min="9" max="9" width="19.33203125" style="333" customWidth="1"/>
    <col min="10" max="10" width="21.5546875" style="333" customWidth="1"/>
    <col min="11" max="11" width="34.88671875" style="333" customWidth="1"/>
    <col min="12" max="12" width="16.44140625" style="333" customWidth="1"/>
    <col min="13" max="13" width="18.33203125" style="333" customWidth="1"/>
    <col min="14" max="14" width="16.33203125" style="333" customWidth="1"/>
    <col min="15" max="16" width="17.109375" style="333" customWidth="1"/>
    <col min="17" max="17" width="16.109375" style="333" customWidth="1"/>
    <col min="18" max="18" width="13.44140625" style="333" customWidth="1"/>
    <col min="19" max="19" width="5.33203125" style="333" customWidth="1"/>
    <col min="20" max="16384" width="8.88671875" style="333"/>
  </cols>
  <sheetData>
    <row r="1" spans="1:18" ht="22.2" customHeight="1" x14ac:dyDescent="0.3"/>
    <row r="2" spans="1:18" s="374" customFormat="1" ht="24" customHeight="1" x14ac:dyDescent="0.3">
      <c r="A2" s="551" t="s">
        <v>438</v>
      </c>
      <c r="B2" s="551" t="s">
        <v>439</v>
      </c>
      <c r="C2" s="539" t="s">
        <v>146</v>
      </c>
      <c r="D2" s="539"/>
      <c r="E2" s="539" t="s">
        <v>147</v>
      </c>
      <c r="F2" s="539" t="s">
        <v>148</v>
      </c>
      <c r="G2" s="539"/>
      <c r="H2" s="539" t="s">
        <v>149</v>
      </c>
      <c r="I2" s="539" t="s">
        <v>440</v>
      </c>
      <c r="J2" s="373"/>
      <c r="K2" s="553" t="s">
        <v>145</v>
      </c>
      <c r="L2" s="554" t="s">
        <v>150</v>
      </c>
      <c r="M2" s="554"/>
      <c r="N2" s="554"/>
      <c r="O2" s="554"/>
      <c r="P2" s="554"/>
      <c r="Q2" s="554"/>
      <c r="R2" s="554"/>
    </row>
    <row r="3" spans="1:18" s="374" customFormat="1" ht="48" customHeight="1" x14ac:dyDescent="0.3">
      <c r="A3" s="551"/>
      <c r="B3" s="551"/>
      <c r="C3" s="319" t="s">
        <v>151</v>
      </c>
      <c r="D3" s="319" t="s">
        <v>152</v>
      </c>
      <c r="E3" s="539"/>
      <c r="F3" s="319" t="s">
        <v>151</v>
      </c>
      <c r="G3" s="319" t="s">
        <v>153</v>
      </c>
      <c r="H3" s="539"/>
      <c r="I3" s="539"/>
      <c r="J3" s="373"/>
      <c r="K3" s="553"/>
      <c r="L3" s="554"/>
      <c r="M3" s="554"/>
      <c r="N3" s="554"/>
      <c r="O3" s="554"/>
      <c r="P3" s="554"/>
      <c r="Q3" s="554"/>
      <c r="R3" s="554"/>
    </row>
    <row r="4" spans="1:18" s="338" customFormat="1" ht="27" customHeight="1" x14ac:dyDescent="0.3">
      <c r="A4" s="337"/>
      <c r="B4" s="337"/>
      <c r="C4" s="337"/>
      <c r="D4" s="337"/>
      <c r="E4" s="337"/>
      <c r="F4" s="337"/>
      <c r="G4" s="337"/>
      <c r="H4" s="337"/>
      <c r="I4" s="337"/>
      <c r="K4" s="337"/>
      <c r="L4" s="339" t="s">
        <v>172</v>
      </c>
      <c r="M4" s="339" t="s">
        <v>173</v>
      </c>
      <c r="N4" s="339" t="s">
        <v>174</v>
      </c>
      <c r="O4" s="339" t="s">
        <v>175</v>
      </c>
      <c r="P4" s="339" t="s">
        <v>445</v>
      </c>
      <c r="Q4" s="339" t="s">
        <v>144</v>
      </c>
      <c r="R4" s="339" t="s">
        <v>154</v>
      </c>
    </row>
    <row r="5" spans="1:18" s="309" customFormat="1" ht="46.2" customHeight="1" x14ac:dyDescent="0.3">
      <c r="A5" s="534" t="s">
        <v>1258</v>
      </c>
      <c r="B5" s="534"/>
      <c r="C5" s="534"/>
      <c r="D5" s="534"/>
      <c r="E5" s="534"/>
      <c r="F5" s="534"/>
      <c r="G5" s="534"/>
      <c r="H5" s="534"/>
      <c r="I5" s="534"/>
      <c r="K5" s="555" t="str">
        <f>A5</f>
        <v>CHELTUIELI PENTRU ACTIVITATILE DE CERCETARE INDUSTRIALĂ, CERCETARE EXPERIMENTALĂ ȘI REALIZAREA DE STUDII DE FEZABILITATE PREMERGĂTOARE ACTIVITĂȚII DE CERCETARE, ÎN CONFORMITATE CU ART. 25 DIN REGULAMENTUL (UE) 651/2014                                                                                                                                                                                                                                                                                                                                                                                            AJUTOARELE PENTRU PROIECTE DE CERCETARE ȘI DEZVOLTARE</v>
      </c>
      <c r="L5" s="555"/>
      <c r="M5" s="555"/>
      <c r="N5" s="555"/>
      <c r="O5" s="555"/>
      <c r="P5" s="555"/>
      <c r="Q5" s="555"/>
      <c r="R5" s="555"/>
    </row>
    <row r="6" spans="1:18" s="317" customFormat="1" ht="47.4" customHeight="1" x14ac:dyDescent="0.3">
      <c r="A6" s="340" t="s">
        <v>432</v>
      </c>
      <c r="B6" s="340" t="s">
        <v>522</v>
      </c>
      <c r="C6" s="310">
        <v>0</v>
      </c>
      <c r="D6" s="310">
        <v>0</v>
      </c>
      <c r="E6" s="311">
        <f>C6+D6</f>
        <v>0</v>
      </c>
      <c r="F6" s="310">
        <v>0</v>
      </c>
      <c r="G6" s="310">
        <v>0</v>
      </c>
      <c r="H6" s="311">
        <f>F6+G6</f>
        <v>0</v>
      </c>
      <c r="I6" s="311">
        <f>E6+H6</f>
        <v>0</v>
      </c>
      <c r="J6" s="312"/>
      <c r="K6" s="313" t="str">
        <f>B6</f>
        <v>Cheltuieli cu amortizarea pentru cercetare industriala (clădiri)</v>
      </c>
      <c r="L6" s="314">
        <v>0</v>
      </c>
      <c r="M6" s="314">
        <v>0</v>
      </c>
      <c r="N6" s="314">
        <v>0</v>
      </c>
      <c r="O6" s="314">
        <v>0</v>
      </c>
      <c r="P6" s="314">
        <v>0</v>
      </c>
      <c r="Q6" s="315">
        <f>SUM(L6:P6)</f>
        <v>0</v>
      </c>
      <c r="R6" s="316" t="str">
        <f>IF(Q6=I6,"OK","ERROR")</f>
        <v>OK</v>
      </c>
    </row>
    <row r="7" spans="1:18" s="317" customFormat="1" ht="48" customHeight="1" x14ac:dyDescent="0.3">
      <c r="A7" s="340" t="s">
        <v>432</v>
      </c>
      <c r="B7" s="340" t="s">
        <v>483</v>
      </c>
      <c r="C7" s="310">
        <v>0</v>
      </c>
      <c r="D7" s="310">
        <v>0</v>
      </c>
      <c r="E7" s="311">
        <f t="shared" ref="E7:E10" si="0">C7+D7</f>
        <v>0</v>
      </c>
      <c r="F7" s="310">
        <v>0</v>
      </c>
      <c r="G7" s="310">
        <v>0</v>
      </c>
      <c r="H7" s="311">
        <f t="shared" ref="H7:H10" si="1">F7+G7</f>
        <v>0</v>
      </c>
      <c r="I7" s="311">
        <f t="shared" ref="I7:I10" si="2">E7+H7</f>
        <v>0</v>
      </c>
      <c r="J7" s="312"/>
      <c r="K7" s="313" t="str">
        <f t="shared" ref="K7:K14" si="3">B7</f>
        <v>Cheltuieli cu amortizarea pentru cercetare industriala (costurile instrumentelor și ale echipamentelor)</v>
      </c>
      <c r="L7" s="314">
        <v>0</v>
      </c>
      <c r="M7" s="314">
        <v>0</v>
      </c>
      <c r="N7" s="314">
        <v>0</v>
      </c>
      <c r="O7" s="314">
        <v>0</v>
      </c>
      <c r="P7" s="314">
        <v>0</v>
      </c>
      <c r="Q7" s="315">
        <f t="shared" ref="Q7:Q27" si="4">SUM(L7:P7)</f>
        <v>0</v>
      </c>
      <c r="R7" s="316" t="str">
        <f t="shared" ref="R7:R29" si="5">IF(Q7=I7,"OK","ERROR")</f>
        <v>OK</v>
      </c>
    </row>
    <row r="8" spans="1:18" s="317" customFormat="1" ht="60.6" customHeight="1" x14ac:dyDescent="0.3">
      <c r="A8" s="340" t="s">
        <v>432</v>
      </c>
      <c r="B8" s="340" t="s">
        <v>481</v>
      </c>
      <c r="C8" s="310">
        <v>0</v>
      </c>
      <c r="D8" s="310">
        <v>0</v>
      </c>
      <c r="E8" s="311">
        <f t="shared" si="0"/>
        <v>0</v>
      </c>
      <c r="F8" s="310">
        <v>0</v>
      </c>
      <c r="G8" s="310">
        <v>0</v>
      </c>
      <c r="H8" s="311">
        <f t="shared" si="1"/>
        <v>0</v>
      </c>
      <c r="I8" s="311">
        <f t="shared" si="2"/>
        <v>0</v>
      </c>
      <c r="J8" s="312"/>
      <c r="K8" s="313" t="str">
        <f t="shared" si="3"/>
        <v>Cheltuieli pentru achiziţia de active fixe corporale (altele decât terenuri și imobile), pentru cercetare industriala</v>
      </c>
      <c r="L8" s="314">
        <v>0</v>
      </c>
      <c r="M8" s="314">
        <v>0</v>
      </c>
      <c r="N8" s="314">
        <v>0</v>
      </c>
      <c r="O8" s="314">
        <v>0</v>
      </c>
      <c r="P8" s="314">
        <v>0</v>
      </c>
      <c r="Q8" s="315">
        <f t="shared" si="4"/>
        <v>0</v>
      </c>
      <c r="R8" s="316" t="str">
        <f t="shared" si="5"/>
        <v>OK</v>
      </c>
    </row>
    <row r="9" spans="1:18" s="317" customFormat="1" ht="52.8" customHeight="1" x14ac:dyDescent="0.3">
      <c r="A9" s="340" t="s">
        <v>456</v>
      </c>
      <c r="B9" s="340" t="s">
        <v>494</v>
      </c>
      <c r="C9" s="310">
        <v>0</v>
      </c>
      <c r="D9" s="310">
        <v>0</v>
      </c>
      <c r="E9" s="311">
        <f t="shared" si="0"/>
        <v>0</v>
      </c>
      <c r="F9" s="310">
        <v>0</v>
      </c>
      <c r="G9" s="310">
        <v>0</v>
      </c>
      <c r="H9" s="311">
        <f t="shared" si="1"/>
        <v>0</v>
      </c>
      <c r="I9" s="311">
        <f t="shared" si="2"/>
        <v>0</v>
      </c>
      <c r="J9" s="312"/>
      <c r="K9" s="313" t="str">
        <f t="shared" si="3"/>
        <v>Cheltuieli pentru achiziţia de active necorporale pentru cercetare industrială</v>
      </c>
      <c r="L9" s="314">
        <v>0</v>
      </c>
      <c r="M9" s="314">
        <v>0</v>
      </c>
      <c r="N9" s="314">
        <v>0</v>
      </c>
      <c r="O9" s="314">
        <v>0</v>
      </c>
      <c r="P9" s="314">
        <v>0</v>
      </c>
      <c r="Q9" s="315">
        <f t="shared" si="4"/>
        <v>0</v>
      </c>
      <c r="R9" s="316" t="str">
        <f t="shared" si="5"/>
        <v>OK</v>
      </c>
    </row>
    <row r="10" spans="1:18" s="317" customFormat="1" ht="52.8" customHeight="1" x14ac:dyDescent="0.3">
      <c r="A10" s="340" t="s">
        <v>453</v>
      </c>
      <c r="B10" s="340" t="s">
        <v>554</v>
      </c>
      <c r="C10" s="310">
        <v>0</v>
      </c>
      <c r="D10" s="310">
        <v>0</v>
      </c>
      <c r="E10" s="311">
        <f t="shared" si="0"/>
        <v>0</v>
      </c>
      <c r="F10" s="310">
        <v>0</v>
      </c>
      <c r="G10" s="310">
        <v>0</v>
      </c>
      <c r="H10" s="311">
        <f t="shared" si="1"/>
        <v>0</v>
      </c>
      <c r="I10" s="311">
        <f t="shared" si="2"/>
        <v>0</v>
      </c>
      <c r="J10" s="312"/>
      <c r="K10" s="313" t="str">
        <f t="shared" si="3"/>
        <v>Cheltuieli sub forma de rata forfetara cf. art. 25 din Regulamentul (UE) 651/2014</v>
      </c>
      <c r="L10" s="314">
        <v>0</v>
      </c>
      <c r="M10" s="314">
        <v>0</v>
      </c>
      <c r="N10" s="314">
        <v>0</v>
      </c>
      <c r="O10" s="314">
        <v>0</v>
      </c>
      <c r="P10" s="314">
        <v>0</v>
      </c>
      <c r="Q10" s="315">
        <f t="shared" si="4"/>
        <v>0</v>
      </c>
      <c r="R10" s="316" t="str">
        <f t="shared" si="5"/>
        <v>OK</v>
      </c>
    </row>
    <row r="11" spans="1:18" s="328" customFormat="1" ht="71.400000000000006" customHeight="1" x14ac:dyDescent="0.3">
      <c r="A11" s="340" t="s">
        <v>555</v>
      </c>
      <c r="B11" s="340" t="s">
        <v>556</v>
      </c>
      <c r="C11" s="310">
        <v>0</v>
      </c>
      <c r="D11" s="318">
        <v>0</v>
      </c>
      <c r="E11" s="311">
        <f t="shared" ref="E11:E14" si="6">C11+D11</f>
        <v>0</v>
      </c>
      <c r="F11" s="310">
        <v>0</v>
      </c>
      <c r="G11" s="318">
        <v>0</v>
      </c>
      <c r="H11" s="311">
        <f t="shared" ref="H11:H14" si="7">F11+G11</f>
        <v>0</v>
      </c>
      <c r="I11" s="311">
        <f t="shared" ref="I11:I14" si="8">E11+H11</f>
        <v>0</v>
      </c>
      <c r="J11" s="327"/>
      <c r="K11" s="313" t="str">
        <f t="shared" si="3"/>
        <v xml:space="preserve">Cheltuieli salariale pentru cercetare industrială, aferente personalul implicat in implementarea proiectului (în derularea activităților, altele decât management de proiect) </v>
      </c>
      <c r="L11" s="314">
        <v>0</v>
      </c>
      <c r="M11" s="314">
        <v>0</v>
      </c>
      <c r="N11" s="314">
        <v>0</v>
      </c>
      <c r="O11" s="314">
        <v>0</v>
      </c>
      <c r="P11" s="314">
        <v>0</v>
      </c>
      <c r="Q11" s="315">
        <f t="shared" si="4"/>
        <v>0</v>
      </c>
      <c r="R11" s="316" t="str">
        <f t="shared" si="5"/>
        <v>OK</v>
      </c>
    </row>
    <row r="12" spans="1:18" s="317" customFormat="1" ht="51" customHeight="1" x14ac:dyDescent="0.3">
      <c r="A12" s="340" t="s">
        <v>434</v>
      </c>
      <c r="B12" s="340" t="s">
        <v>1185</v>
      </c>
      <c r="C12" s="310">
        <v>0</v>
      </c>
      <c r="D12" s="310">
        <v>0</v>
      </c>
      <c r="E12" s="311">
        <f t="shared" si="6"/>
        <v>0</v>
      </c>
      <c r="F12" s="310">
        <v>0</v>
      </c>
      <c r="G12" s="310">
        <v>0</v>
      </c>
      <c r="H12" s="311">
        <f t="shared" si="7"/>
        <v>0</v>
      </c>
      <c r="I12" s="311">
        <f t="shared" si="8"/>
        <v>0</v>
      </c>
      <c r="J12" s="312"/>
      <c r="K12" s="313" t="str">
        <f t="shared" si="3"/>
        <v xml:space="preserve">Cheltuieli aferente cercetării contractuale pentru activități de cercetare industrial </v>
      </c>
      <c r="L12" s="314">
        <v>0</v>
      </c>
      <c r="M12" s="314">
        <v>0</v>
      </c>
      <c r="N12" s="314">
        <v>0</v>
      </c>
      <c r="O12" s="314">
        <v>0</v>
      </c>
      <c r="P12" s="314">
        <v>0</v>
      </c>
      <c r="Q12" s="315">
        <f t="shared" si="4"/>
        <v>0</v>
      </c>
      <c r="R12" s="316" t="str">
        <f t="shared" si="5"/>
        <v>OK</v>
      </c>
    </row>
    <row r="13" spans="1:18" s="317" customFormat="1" ht="52.8" customHeight="1" x14ac:dyDescent="0.3">
      <c r="A13" s="341" t="s">
        <v>434</v>
      </c>
      <c r="B13" s="341" t="s">
        <v>679</v>
      </c>
      <c r="C13" s="310">
        <v>0</v>
      </c>
      <c r="D13" s="310">
        <v>0</v>
      </c>
      <c r="E13" s="311">
        <f t="shared" si="6"/>
        <v>0</v>
      </c>
      <c r="F13" s="310">
        <v>0</v>
      </c>
      <c r="G13" s="310">
        <v>0</v>
      </c>
      <c r="H13" s="311">
        <f t="shared" si="7"/>
        <v>0</v>
      </c>
      <c r="I13" s="311">
        <f t="shared" si="8"/>
        <v>0</v>
      </c>
      <c r="J13" s="312"/>
      <c r="K13" s="313" t="str">
        <f t="shared" si="3"/>
        <v>Cheltuieli pentru servicii de consultanță și echivalente folosite exclusiv pentru activitățile de cercetare industriala</v>
      </c>
      <c r="L13" s="314">
        <v>0</v>
      </c>
      <c r="M13" s="314">
        <v>0</v>
      </c>
      <c r="N13" s="314">
        <v>0</v>
      </c>
      <c r="O13" s="314">
        <v>0</v>
      </c>
      <c r="P13" s="314">
        <v>0</v>
      </c>
      <c r="Q13" s="315">
        <f t="shared" si="4"/>
        <v>0</v>
      </c>
      <c r="R13" s="316" t="str">
        <f t="shared" si="5"/>
        <v>OK</v>
      </c>
    </row>
    <row r="14" spans="1:18" s="317" customFormat="1" ht="41.4" customHeight="1" x14ac:dyDescent="0.3">
      <c r="A14" s="340" t="s">
        <v>434</v>
      </c>
      <c r="B14" s="340" t="s">
        <v>662</v>
      </c>
      <c r="C14" s="310">
        <v>0</v>
      </c>
      <c r="D14" s="310">
        <v>0</v>
      </c>
      <c r="E14" s="311">
        <f t="shared" si="6"/>
        <v>0</v>
      </c>
      <c r="F14" s="310">
        <v>0</v>
      </c>
      <c r="G14" s="310">
        <v>0</v>
      </c>
      <c r="H14" s="311">
        <f t="shared" si="7"/>
        <v>0</v>
      </c>
      <c r="I14" s="311">
        <f t="shared" si="8"/>
        <v>0</v>
      </c>
      <c r="J14" s="312"/>
      <c r="K14" s="313" t="str">
        <f t="shared" si="3"/>
        <v xml:space="preserve">Cheltuieli pentru realizarea studiului de fezabilitate pregatitor pentru cercetare industriala </v>
      </c>
      <c r="L14" s="314">
        <v>0</v>
      </c>
      <c r="M14" s="314">
        <v>0</v>
      </c>
      <c r="N14" s="314">
        <v>0</v>
      </c>
      <c r="O14" s="314">
        <v>0</v>
      </c>
      <c r="P14" s="314">
        <v>0</v>
      </c>
      <c r="Q14" s="315">
        <f t="shared" si="4"/>
        <v>0</v>
      </c>
      <c r="R14" s="316" t="str">
        <f t="shared" si="5"/>
        <v>OK</v>
      </c>
    </row>
    <row r="15" spans="1:18" s="321" customFormat="1" ht="40.200000000000003" customHeight="1" x14ac:dyDescent="0.3">
      <c r="A15" s="535" t="s">
        <v>1186</v>
      </c>
      <c r="B15" s="536"/>
      <c r="C15" s="342">
        <f>SUM(C6:C14)</f>
        <v>0</v>
      </c>
      <c r="D15" s="342">
        <f t="shared" ref="D15:I15" si="9">SUM(D6:D14)</f>
        <v>0</v>
      </c>
      <c r="E15" s="342">
        <f t="shared" si="9"/>
        <v>0</v>
      </c>
      <c r="F15" s="342">
        <f t="shared" si="9"/>
        <v>0</v>
      </c>
      <c r="G15" s="342">
        <f t="shared" si="9"/>
        <v>0</v>
      </c>
      <c r="H15" s="342">
        <f t="shared" si="9"/>
        <v>0</v>
      </c>
      <c r="I15" s="342">
        <f t="shared" si="9"/>
        <v>0</v>
      </c>
      <c r="J15" s="326"/>
      <c r="K15" s="343" t="str">
        <f>A15</f>
        <v>CERCETARE INDUSTRIALA</v>
      </c>
      <c r="L15" s="342">
        <f>SUM(L6:L14)</f>
        <v>0</v>
      </c>
      <c r="M15" s="342">
        <f t="shared" ref="M15:Q15" si="10">SUM(M6:M14)</f>
        <v>0</v>
      </c>
      <c r="N15" s="342">
        <f t="shared" si="10"/>
        <v>0</v>
      </c>
      <c r="O15" s="342">
        <f t="shared" si="10"/>
        <v>0</v>
      </c>
      <c r="P15" s="342">
        <f t="shared" si="10"/>
        <v>0</v>
      </c>
      <c r="Q15" s="342">
        <f t="shared" si="10"/>
        <v>0</v>
      </c>
      <c r="R15" s="316" t="str">
        <f t="shared" si="5"/>
        <v>OK</v>
      </c>
    </row>
    <row r="16" spans="1:18" s="321" customFormat="1" ht="40.200000000000003" customHeight="1" x14ac:dyDescent="0.3">
      <c r="A16" s="344"/>
      <c r="B16" s="345"/>
      <c r="C16" s="346"/>
      <c r="D16" s="346"/>
      <c r="E16" s="346"/>
      <c r="F16" s="346"/>
      <c r="G16" s="346"/>
      <c r="H16" s="346"/>
      <c r="I16" s="346"/>
      <c r="J16" s="326"/>
      <c r="K16" s="335"/>
      <c r="L16" s="346"/>
      <c r="M16" s="346"/>
      <c r="N16" s="346"/>
      <c r="O16" s="346"/>
      <c r="P16" s="346"/>
      <c r="Q16" s="315"/>
      <c r="R16" s="316"/>
    </row>
    <row r="17" spans="1:18" s="321" customFormat="1" ht="31.2" customHeight="1" x14ac:dyDescent="0.3">
      <c r="A17" s="551" t="s">
        <v>438</v>
      </c>
      <c r="B17" s="551" t="s">
        <v>439</v>
      </c>
      <c r="C17" s="539" t="s">
        <v>146</v>
      </c>
      <c r="D17" s="539"/>
      <c r="E17" s="539" t="s">
        <v>147</v>
      </c>
      <c r="F17" s="539" t="s">
        <v>148</v>
      </c>
      <c r="G17" s="539"/>
      <c r="H17" s="539" t="s">
        <v>149</v>
      </c>
      <c r="I17" s="539" t="s">
        <v>440</v>
      </c>
      <c r="J17" s="320"/>
      <c r="K17" s="540" t="s">
        <v>145</v>
      </c>
      <c r="L17" s="541" t="s">
        <v>150</v>
      </c>
      <c r="M17" s="541"/>
      <c r="N17" s="541"/>
      <c r="O17" s="541"/>
      <c r="P17" s="541"/>
      <c r="Q17" s="541"/>
      <c r="R17" s="541"/>
    </row>
    <row r="18" spans="1:18" s="321" customFormat="1" ht="31.2" customHeight="1" x14ac:dyDescent="0.3">
      <c r="A18" s="551"/>
      <c r="B18" s="551"/>
      <c r="C18" s="319" t="s">
        <v>151</v>
      </c>
      <c r="D18" s="319" t="s">
        <v>152</v>
      </c>
      <c r="E18" s="539"/>
      <c r="F18" s="319" t="s">
        <v>151</v>
      </c>
      <c r="G18" s="319" t="s">
        <v>153</v>
      </c>
      <c r="H18" s="539"/>
      <c r="I18" s="539"/>
      <c r="J18" s="320"/>
      <c r="K18" s="540"/>
      <c r="L18" s="541"/>
      <c r="M18" s="541"/>
      <c r="N18" s="541"/>
      <c r="O18" s="541"/>
      <c r="P18" s="541"/>
      <c r="Q18" s="541"/>
      <c r="R18" s="541"/>
    </row>
    <row r="19" spans="1:18" s="317" customFormat="1" ht="52.8" customHeight="1" x14ac:dyDescent="0.3">
      <c r="A19" s="340" t="s">
        <v>432</v>
      </c>
      <c r="B19" s="340" t="s">
        <v>485</v>
      </c>
      <c r="C19" s="310">
        <v>0</v>
      </c>
      <c r="D19" s="310">
        <v>0</v>
      </c>
      <c r="E19" s="322">
        <f>C19+D19</f>
        <v>0</v>
      </c>
      <c r="F19" s="310">
        <v>0</v>
      </c>
      <c r="G19" s="310">
        <v>0</v>
      </c>
      <c r="H19" s="322">
        <f>F19+G19</f>
        <v>0</v>
      </c>
      <c r="I19" s="322">
        <f t="shared" ref="I19:I27" si="11">E19+H19</f>
        <v>0</v>
      </c>
      <c r="J19" s="312"/>
      <c r="K19" s="313" t="str">
        <f t="shared" ref="K19:K27" si="12">B19</f>
        <v>Cheltuieli cu amortizarea pentru dezvoltare experimentală (clădiri)</v>
      </c>
      <c r="L19" s="314">
        <v>0</v>
      </c>
      <c r="M19" s="314">
        <v>0</v>
      </c>
      <c r="N19" s="314">
        <v>0</v>
      </c>
      <c r="O19" s="314">
        <v>0</v>
      </c>
      <c r="P19" s="314">
        <v>0</v>
      </c>
      <c r="Q19" s="315">
        <f t="shared" si="4"/>
        <v>0</v>
      </c>
      <c r="R19" s="316" t="str">
        <f t="shared" si="5"/>
        <v>OK</v>
      </c>
    </row>
    <row r="20" spans="1:18" s="317" customFormat="1" ht="55.2" customHeight="1" x14ac:dyDescent="0.3">
      <c r="A20" s="340" t="s">
        <v>432</v>
      </c>
      <c r="B20" s="340" t="s">
        <v>484</v>
      </c>
      <c r="C20" s="310">
        <v>0</v>
      </c>
      <c r="D20" s="310">
        <v>0</v>
      </c>
      <c r="E20" s="322">
        <f t="shared" ref="E20:E27" si="13">C20+D20</f>
        <v>0</v>
      </c>
      <c r="F20" s="310">
        <v>0</v>
      </c>
      <c r="G20" s="310">
        <v>0</v>
      </c>
      <c r="H20" s="322">
        <f t="shared" ref="H20:H27" si="14">F20+G20</f>
        <v>0</v>
      </c>
      <c r="I20" s="322">
        <f t="shared" si="11"/>
        <v>0</v>
      </c>
      <c r="K20" s="313" t="str">
        <f t="shared" si="12"/>
        <v>Cheltuieli cu amortizarea pentru dezvoltare experimentală (costurile instrumentelor și ale echipamentelor)</v>
      </c>
      <c r="L20" s="314">
        <v>0</v>
      </c>
      <c r="M20" s="314">
        <v>0</v>
      </c>
      <c r="N20" s="314">
        <v>0</v>
      </c>
      <c r="O20" s="314">
        <v>0</v>
      </c>
      <c r="P20" s="314">
        <v>0</v>
      </c>
      <c r="Q20" s="315">
        <f t="shared" si="4"/>
        <v>0</v>
      </c>
      <c r="R20" s="316" t="str">
        <f t="shared" si="5"/>
        <v>OK</v>
      </c>
    </row>
    <row r="21" spans="1:18" s="317" customFormat="1" ht="56.4" customHeight="1" x14ac:dyDescent="0.3">
      <c r="A21" s="340" t="s">
        <v>432</v>
      </c>
      <c r="B21" s="340" t="s">
        <v>482</v>
      </c>
      <c r="C21" s="310">
        <v>0</v>
      </c>
      <c r="D21" s="310">
        <v>0</v>
      </c>
      <c r="E21" s="322">
        <f t="shared" si="13"/>
        <v>0</v>
      </c>
      <c r="F21" s="310">
        <v>0</v>
      </c>
      <c r="G21" s="310">
        <v>0</v>
      </c>
      <c r="H21" s="322">
        <f t="shared" si="14"/>
        <v>0</v>
      </c>
      <c r="I21" s="322">
        <f t="shared" si="11"/>
        <v>0</v>
      </c>
      <c r="J21" s="312"/>
      <c r="K21" s="313" t="str">
        <f t="shared" si="12"/>
        <v>Cheltuieli pentru achiziţia de active fixe corporale (altele decât terenuri și imobile), pentru dezvoltare experimentală</v>
      </c>
      <c r="L21" s="314">
        <v>0</v>
      </c>
      <c r="M21" s="314">
        <v>0</v>
      </c>
      <c r="N21" s="314">
        <v>0</v>
      </c>
      <c r="O21" s="314">
        <v>0</v>
      </c>
      <c r="P21" s="314">
        <v>0</v>
      </c>
      <c r="Q21" s="315">
        <f t="shared" si="4"/>
        <v>0</v>
      </c>
      <c r="R21" s="316" t="str">
        <f t="shared" si="5"/>
        <v>OK</v>
      </c>
    </row>
    <row r="22" spans="1:18" s="317" customFormat="1" ht="48" customHeight="1" x14ac:dyDescent="0.3">
      <c r="A22" s="340" t="s">
        <v>456</v>
      </c>
      <c r="B22" s="340" t="s">
        <v>495</v>
      </c>
      <c r="C22" s="310">
        <v>0</v>
      </c>
      <c r="D22" s="310">
        <v>0</v>
      </c>
      <c r="E22" s="322">
        <f t="shared" si="13"/>
        <v>0</v>
      </c>
      <c r="F22" s="310">
        <v>0</v>
      </c>
      <c r="G22" s="310">
        <v>0</v>
      </c>
      <c r="H22" s="322">
        <f t="shared" si="14"/>
        <v>0</v>
      </c>
      <c r="I22" s="322">
        <f t="shared" si="11"/>
        <v>0</v>
      </c>
      <c r="J22" s="312"/>
      <c r="K22" s="313" t="str">
        <f t="shared" si="12"/>
        <v>Cheltuieli pentru achiziţia de active necorporale  pentru dezvoltare experimentală</v>
      </c>
      <c r="L22" s="314">
        <v>0</v>
      </c>
      <c r="M22" s="314">
        <v>0</v>
      </c>
      <c r="N22" s="314">
        <v>0</v>
      </c>
      <c r="O22" s="314">
        <v>0</v>
      </c>
      <c r="P22" s="314">
        <v>0</v>
      </c>
      <c r="Q22" s="315">
        <f t="shared" si="4"/>
        <v>0</v>
      </c>
      <c r="R22" s="316" t="str">
        <f t="shared" si="5"/>
        <v>OK</v>
      </c>
    </row>
    <row r="23" spans="1:18" s="317" customFormat="1" ht="49.8" customHeight="1" x14ac:dyDescent="0.3">
      <c r="A23" s="340" t="s">
        <v>453</v>
      </c>
      <c r="B23" s="340" t="s">
        <v>554</v>
      </c>
      <c r="C23" s="310">
        <v>0</v>
      </c>
      <c r="D23" s="310">
        <v>0</v>
      </c>
      <c r="E23" s="322">
        <f t="shared" si="13"/>
        <v>0</v>
      </c>
      <c r="F23" s="310">
        <v>0</v>
      </c>
      <c r="G23" s="310">
        <v>0</v>
      </c>
      <c r="H23" s="322">
        <f t="shared" si="14"/>
        <v>0</v>
      </c>
      <c r="I23" s="322">
        <f t="shared" si="11"/>
        <v>0</v>
      </c>
      <c r="J23" s="323" t="s">
        <v>1245</v>
      </c>
      <c r="K23" s="313" t="str">
        <f t="shared" si="12"/>
        <v>Cheltuieli sub forma de rata forfetara cf. art. 25 din Regulamentul (UE) 651/2014</v>
      </c>
      <c r="L23" s="314">
        <v>0</v>
      </c>
      <c r="M23" s="314">
        <v>0</v>
      </c>
      <c r="N23" s="314">
        <v>0</v>
      </c>
      <c r="O23" s="314">
        <v>0</v>
      </c>
      <c r="P23" s="314">
        <v>0</v>
      </c>
      <c r="Q23" s="315">
        <f t="shared" si="4"/>
        <v>0</v>
      </c>
      <c r="R23" s="316" t="str">
        <f t="shared" si="5"/>
        <v>OK</v>
      </c>
    </row>
    <row r="24" spans="1:18" s="317" customFormat="1" ht="78" customHeight="1" x14ac:dyDescent="0.3">
      <c r="A24" s="340" t="s">
        <v>555</v>
      </c>
      <c r="B24" s="340" t="s">
        <v>557</v>
      </c>
      <c r="C24" s="310">
        <v>0</v>
      </c>
      <c r="D24" s="324"/>
      <c r="E24" s="322">
        <f t="shared" si="13"/>
        <v>0</v>
      </c>
      <c r="F24" s="310">
        <v>0</v>
      </c>
      <c r="G24" s="324">
        <v>0</v>
      </c>
      <c r="H24" s="322">
        <f t="shared" si="14"/>
        <v>0</v>
      </c>
      <c r="I24" s="322">
        <f t="shared" si="11"/>
        <v>0</v>
      </c>
      <c r="J24" s="323"/>
      <c r="K24" s="313" t="str">
        <f t="shared" si="12"/>
        <v xml:space="preserve">Cheltuieli salariale pentru dezvoltare experimentală, aferente personalul implicat in implementarea proiectului (în derularea activităților, altele decât management de proiect) </v>
      </c>
      <c r="L24" s="314">
        <v>0</v>
      </c>
      <c r="M24" s="314">
        <v>0</v>
      </c>
      <c r="N24" s="314">
        <v>0</v>
      </c>
      <c r="O24" s="314">
        <v>0</v>
      </c>
      <c r="P24" s="314">
        <v>0</v>
      </c>
      <c r="Q24" s="315">
        <f t="shared" si="4"/>
        <v>0</v>
      </c>
      <c r="R24" s="316" t="str">
        <f t="shared" si="5"/>
        <v>OK</v>
      </c>
    </row>
    <row r="25" spans="1:18" s="317" customFormat="1" ht="54.6" customHeight="1" x14ac:dyDescent="0.3">
      <c r="A25" s="347" t="s">
        <v>434</v>
      </c>
      <c r="B25" s="347" t="s">
        <v>680</v>
      </c>
      <c r="C25" s="310">
        <v>0</v>
      </c>
      <c r="D25" s="310">
        <v>0</v>
      </c>
      <c r="E25" s="322">
        <f t="shared" si="13"/>
        <v>0</v>
      </c>
      <c r="F25" s="310">
        <v>0</v>
      </c>
      <c r="G25" s="310">
        <v>0</v>
      </c>
      <c r="H25" s="322">
        <f t="shared" si="14"/>
        <v>0</v>
      </c>
      <c r="I25" s="322">
        <f t="shared" si="11"/>
        <v>0</v>
      </c>
      <c r="J25" s="312"/>
      <c r="K25" s="313" t="str">
        <f t="shared" si="12"/>
        <v>Cheltuieli pentru servicii consultanță și echivalente folosite exclusiv pentru activitățile de dezvoltare experimentala</v>
      </c>
      <c r="L25" s="314">
        <v>0</v>
      </c>
      <c r="M25" s="314">
        <v>0</v>
      </c>
      <c r="N25" s="314">
        <v>0</v>
      </c>
      <c r="O25" s="314">
        <v>0</v>
      </c>
      <c r="P25" s="314">
        <v>0</v>
      </c>
      <c r="Q25" s="315">
        <f t="shared" si="4"/>
        <v>0</v>
      </c>
      <c r="R25" s="316" t="str">
        <f t="shared" si="5"/>
        <v>OK</v>
      </c>
    </row>
    <row r="26" spans="1:18" s="317" customFormat="1" ht="70.8" customHeight="1" x14ac:dyDescent="0.3">
      <c r="A26" s="347" t="s">
        <v>434</v>
      </c>
      <c r="B26" s="347" t="s">
        <v>1187</v>
      </c>
      <c r="C26" s="310">
        <v>0</v>
      </c>
      <c r="D26" s="310">
        <v>0</v>
      </c>
      <c r="E26" s="322">
        <f t="shared" si="13"/>
        <v>0</v>
      </c>
      <c r="F26" s="310">
        <v>0</v>
      </c>
      <c r="G26" s="310">
        <v>0</v>
      </c>
      <c r="H26" s="322">
        <f t="shared" si="14"/>
        <v>0</v>
      </c>
      <c r="I26" s="322">
        <f t="shared" si="11"/>
        <v>0</v>
      </c>
      <c r="J26" s="325"/>
      <c r="K26" s="313" t="str">
        <f t="shared" si="12"/>
        <v xml:space="preserve">Cheltuieli aferente cercetării contractuale pentru activități de dezvoltare experimentală. </v>
      </c>
      <c r="L26" s="314">
        <v>0</v>
      </c>
      <c r="M26" s="314">
        <v>0</v>
      </c>
      <c r="N26" s="314">
        <v>0</v>
      </c>
      <c r="O26" s="314">
        <v>0</v>
      </c>
      <c r="P26" s="314">
        <v>0</v>
      </c>
      <c r="Q26" s="315">
        <f t="shared" si="4"/>
        <v>0</v>
      </c>
      <c r="R26" s="316" t="str">
        <f t="shared" si="5"/>
        <v>OK</v>
      </c>
    </row>
    <row r="27" spans="1:18" s="317" customFormat="1" ht="49.2" customHeight="1" x14ac:dyDescent="0.3">
      <c r="A27" s="347" t="s">
        <v>434</v>
      </c>
      <c r="B27" s="347" t="s">
        <v>663</v>
      </c>
      <c r="C27" s="310">
        <v>0</v>
      </c>
      <c r="D27" s="310">
        <v>0</v>
      </c>
      <c r="E27" s="322">
        <f t="shared" si="13"/>
        <v>0</v>
      </c>
      <c r="F27" s="310">
        <v>0</v>
      </c>
      <c r="G27" s="310">
        <v>0</v>
      </c>
      <c r="H27" s="322">
        <f t="shared" si="14"/>
        <v>0</v>
      </c>
      <c r="I27" s="322">
        <f t="shared" si="11"/>
        <v>0</v>
      </c>
      <c r="J27" s="323" t="s">
        <v>1245</v>
      </c>
      <c r="K27" s="313" t="str">
        <f t="shared" si="12"/>
        <v xml:space="preserve">Cheltuieli pentru realizarea studiului de fezabilitate pregătitor pentru dezvoltare experimentală </v>
      </c>
      <c r="L27" s="314">
        <v>0</v>
      </c>
      <c r="M27" s="314">
        <v>0</v>
      </c>
      <c r="N27" s="314">
        <v>0</v>
      </c>
      <c r="O27" s="314">
        <v>0</v>
      </c>
      <c r="P27" s="314">
        <v>0</v>
      </c>
      <c r="Q27" s="315">
        <f t="shared" si="4"/>
        <v>0</v>
      </c>
      <c r="R27" s="316" t="str">
        <f t="shared" si="5"/>
        <v>OK</v>
      </c>
    </row>
    <row r="28" spans="1:18" s="321" customFormat="1" ht="28.8" customHeight="1" x14ac:dyDescent="0.3">
      <c r="A28" s="542" t="s">
        <v>1188</v>
      </c>
      <c r="B28" s="542"/>
      <c r="C28" s="342">
        <f>SUM(C19:C27)</f>
        <v>0</v>
      </c>
      <c r="D28" s="342">
        <f t="shared" ref="D28:I28" si="15">SUM(D19:D27)</f>
        <v>0</v>
      </c>
      <c r="E28" s="342">
        <f t="shared" si="15"/>
        <v>0</v>
      </c>
      <c r="F28" s="342">
        <f t="shared" si="15"/>
        <v>0</v>
      </c>
      <c r="G28" s="342">
        <f t="shared" si="15"/>
        <v>0</v>
      </c>
      <c r="H28" s="342">
        <f t="shared" si="15"/>
        <v>0</v>
      </c>
      <c r="I28" s="342">
        <f t="shared" si="15"/>
        <v>0</v>
      </c>
      <c r="J28" s="326"/>
      <c r="K28" s="343" t="str">
        <f>A28</f>
        <v>DEZVOLTARE EXPERIMENTALA</v>
      </c>
      <c r="L28" s="342">
        <f>SUM(L19:L27)</f>
        <v>0</v>
      </c>
      <c r="M28" s="342">
        <f t="shared" ref="M28:Q28" si="16">SUM(M19:M27)</f>
        <v>0</v>
      </c>
      <c r="N28" s="342">
        <f t="shared" si="16"/>
        <v>0</v>
      </c>
      <c r="O28" s="342">
        <f t="shared" si="16"/>
        <v>0</v>
      </c>
      <c r="P28" s="342">
        <f t="shared" si="16"/>
        <v>0</v>
      </c>
      <c r="Q28" s="342">
        <f t="shared" si="16"/>
        <v>0</v>
      </c>
      <c r="R28" s="316" t="str">
        <f t="shared" si="5"/>
        <v>OK</v>
      </c>
    </row>
    <row r="29" spans="1:18" s="321" customFormat="1" ht="66" customHeight="1" x14ac:dyDescent="0.3">
      <c r="A29" s="543" t="s">
        <v>694</v>
      </c>
      <c r="B29" s="543"/>
      <c r="C29" s="329">
        <f>C28+C15</f>
        <v>0</v>
      </c>
      <c r="D29" s="329">
        <f t="shared" ref="D29:H29" si="17">D28+D15</f>
        <v>0</v>
      </c>
      <c r="E29" s="329">
        <f t="shared" si="17"/>
        <v>0</v>
      </c>
      <c r="F29" s="329">
        <f t="shared" si="17"/>
        <v>0</v>
      </c>
      <c r="G29" s="329">
        <f t="shared" si="17"/>
        <v>0</v>
      </c>
      <c r="H29" s="329">
        <f t="shared" si="17"/>
        <v>0</v>
      </c>
      <c r="I29" s="329">
        <f>I28+I15</f>
        <v>0</v>
      </c>
      <c r="J29" s="326"/>
      <c r="K29" s="330" t="str">
        <f>A29</f>
        <v xml:space="preserve">TOTAL CHELTUIELI PENTRU ACTIVITĂȚILE DE CERCETARE INDUSTRIALĂ, CERCETARE EXPERIMENTALĂ ȘI REALIZAREA DE STUDII DE FEZABILITATE </v>
      </c>
      <c r="L29" s="329">
        <f>L28+L15</f>
        <v>0</v>
      </c>
      <c r="M29" s="329">
        <f t="shared" ref="M29:Q29" si="18">M28+M15</f>
        <v>0</v>
      </c>
      <c r="N29" s="329">
        <f t="shared" si="18"/>
        <v>0</v>
      </c>
      <c r="O29" s="329">
        <f t="shared" si="18"/>
        <v>0</v>
      </c>
      <c r="P29" s="329">
        <f t="shared" si="18"/>
        <v>0</v>
      </c>
      <c r="Q29" s="329">
        <f t="shared" si="18"/>
        <v>0</v>
      </c>
      <c r="R29" s="316" t="str">
        <f t="shared" si="5"/>
        <v>OK</v>
      </c>
    </row>
    <row r="30" spans="1:18" ht="45.6" customHeight="1" x14ac:dyDescent="0.3">
      <c r="A30" s="348"/>
      <c r="B30" s="348"/>
      <c r="C30" s="349"/>
      <c r="D30" s="349"/>
      <c r="E30" s="349"/>
      <c r="F30" s="349"/>
      <c r="G30" s="349"/>
      <c r="H30" s="349"/>
      <c r="I30" s="349"/>
      <c r="J30" s="350"/>
      <c r="K30" s="349"/>
      <c r="L30" s="349"/>
      <c r="M30" s="349"/>
      <c r="N30" s="349"/>
      <c r="O30" s="349"/>
      <c r="P30" s="349"/>
      <c r="Q30" s="349"/>
      <c r="R30" s="349"/>
    </row>
    <row r="31" spans="1:18" s="352" customFormat="1" ht="40.200000000000003" customHeight="1" x14ac:dyDescent="0.3">
      <c r="A31" s="534" t="s">
        <v>696</v>
      </c>
      <c r="B31" s="534"/>
      <c r="C31" s="534"/>
      <c r="D31" s="534"/>
      <c r="E31" s="534"/>
      <c r="F31" s="534"/>
      <c r="G31" s="534"/>
      <c r="H31" s="534"/>
      <c r="I31" s="534"/>
      <c r="J31" s="351"/>
      <c r="K31" s="550" t="str">
        <f>A31</f>
        <v>CHELTUIELI PENTRU ACTIVITATILE DE INOVARE DESTINATE IMM-URILOR, ÎN CONFORMITATE CU ART. 28 DIN REGULAMENTUL (UE) 651/2014</v>
      </c>
      <c r="L31" s="550"/>
      <c r="M31" s="550"/>
      <c r="N31" s="550"/>
      <c r="O31" s="550"/>
      <c r="P31" s="550"/>
      <c r="Q31" s="550"/>
      <c r="R31" s="550"/>
    </row>
    <row r="32" spans="1:18" ht="54" customHeight="1" x14ac:dyDescent="0.3">
      <c r="A32" s="347" t="s">
        <v>434</v>
      </c>
      <c r="B32" s="347" t="s">
        <v>678</v>
      </c>
      <c r="C32" s="314">
        <v>0</v>
      </c>
      <c r="D32" s="314">
        <v>0</v>
      </c>
      <c r="E32" s="453">
        <f t="shared" ref="E32:E33" si="19">C32+D32</f>
        <v>0</v>
      </c>
      <c r="F32" s="314">
        <v>0</v>
      </c>
      <c r="G32" s="314">
        <v>0</v>
      </c>
      <c r="H32" s="453">
        <f t="shared" ref="H32:H33" si="20">F32+G32</f>
        <v>0</v>
      </c>
      <c r="I32" s="453">
        <f t="shared" ref="I32:I33" si="21">E32+H32</f>
        <v>0</v>
      </c>
      <c r="J32" s="354"/>
      <c r="K32" s="313" t="str">
        <f>B32</f>
        <v>Costurile pentru serviciile de consultanță în domeniul inovării și pentru serviciile de sprijinire a inovării</v>
      </c>
      <c r="L32" s="353">
        <v>0</v>
      </c>
      <c r="M32" s="353">
        <v>0</v>
      </c>
      <c r="N32" s="353">
        <v>0</v>
      </c>
      <c r="O32" s="353">
        <v>0</v>
      </c>
      <c r="P32" s="353">
        <v>0</v>
      </c>
      <c r="Q32" s="355">
        <f t="shared" ref="Q32:Q33" si="22">SUM(L32:P32)</f>
        <v>0</v>
      </c>
      <c r="R32" s="337" t="str">
        <f t="shared" ref="R32:R33" si="23">IF(Q32=I32,"OK","ERROR")</f>
        <v>OK</v>
      </c>
    </row>
    <row r="33" spans="1:18" ht="60" customHeight="1" x14ac:dyDescent="0.3">
      <c r="A33" s="347" t="s">
        <v>434</v>
      </c>
      <c r="B33" s="347" t="s">
        <v>661</v>
      </c>
      <c r="C33" s="314">
        <v>0</v>
      </c>
      <c r="D33" s="314">
        <v>0</v>
      </c>
      <c r="E33" s="453">
        <f t="shared" si="19"/>
        <v>0</v>
      </c>
      <c r="F33" s="314">
        <v>0</v>
      </c>
      <c r="G33" s="314">
        <v>0</v>
      </c>
      <c r="H33" s="453">
        <f t="shared" si="20"/>
        <v>0</v>
      </c>
      <c r="I33" s="453">
        <f t="shared" si="21"/>
        <v>0</v>
      </c>
      <c r="J33" s="356"/>
      <c r="K33" s="313" t="str">
        <f>B33</f>
        <v xml:space="preserve">Cheltuieli pentru obtinerea, validarea si protejarea brevetelor si a altor active necorporale  </v>
      </c>
      <c r="L33" s="353">
        <v>0</v>
      </c>
      <c r="M33" s="353">
        <v>0</v>
      </c>
      <c r="N33" s="353">
        <v>0</v>
      </c>
      <c r="O33" s="353">
        <v>0</v>
      </c>
      <c r="P33" s="353">
        <v>0</v>
      </c>
      <c r="Q33" s="355">
        <f t="shared" si="22"/>
        <v>0</v>
      </c>
      <c r="R33" s="337" t="str">
        <f t="shared" si="23"/>
        <v>OK</v>
      </c>
    </row>
    <row r="34" spans="1:18" ht="45.6" x14ac:dyDescent="0.3">
      <c r="A34" s="552" t="s">
        <v>695</v>
      </c>
      <c r="B34" s="552"/>
      <c r="C34" s="357">
        <f>SUM(C32:C33)</f>
        <v>0</v>
      </c>
      <c r="D34" s="357">
        <f t="shared" ref="D34:I34" si="24">SUM(D32:D33)</f>
        <v>0</v>
      </c>
      <c r="E34" s="357">
        <f t="shared" si="24"/>
        <v>0</v>
      </c>
      <c r="F34" s="357">
        <f t="shared" si="24"/>
        <v>0</v>
      </c>
      <c r="G34" s="357">
        <f t="shared" si="24"/>
        <v>0</v>
      </c>
      <c r="H34" s="357">
        <f t="shared" si="24"/>
        <v>0</v>
      </c>
      <c r="I34" s="357">
        <f t="shared" si="24"/>
        <v>0</v>
      </c>
      <c r="J34" s="358"/>
      <c r="K34" s="359" t="str">
        <f>A34</f>
        <v>TOTAL CHELTUIELI PENTRU ACTIVITATILE DE INOVARE DESTINATE IMM-URILOR, ÎN CONFORMITATE CU ART. 28 DIN REGULAMENTUL (UE) 651/2014</v>
      </c>
      <c r="L34" s="357">
        <f>SUM(L32:L33)</f>
        <v>0</v>
      </c>
      <c r="M34" s="357">
        <f t="shared" ref="M34:Q34" si="25">SUM(M32:M33)</f>
        <v>0</v>
      </c>
      <c r="N34" s="357">
        <f t="shared" si="25"/>
        <v>0</v>
      </c>
      <c r="O34" s="357">
        <f t="shared" si="25"/>
        <v>0</v>
      </c>
      <c r="P34" s="357">
        <f t="shared" si="25"/>
        <v>0</v>
      </c>
      <c r="Q34" s="357">
        <f t="shared" si="25"/>
        <v>0</v>
      </c>
      <c r="R34" s="337" t="str">
        <f>IF(Q34=I34,"OK","ERROR")</f>
        <v>OK</v>
      </c>
    </row>
    <row r="35" spans="1:18" x14ac:dyDescent="0.3">
      <c r="A35" s="546"/>
      <c r="B35" s="546"/>
      <c r="C35" s="349"/>
      <c r="D35" s="349"/>
      <c r="E35" s="349"/>
      <c r="F35" s="349"/>
      <c r="G35" s="349"/>
      <c r="H35" s="349"/>
      <c r="I35" s="349"/>
      <c r="J35" s="360"/>
      <c r="K35" s="349"/>
      <c r="L35" s="546"/>
      <c r="M35" s="546"/>
      <c r="N35" s="546"/>
      <c r="O35" s="546"/>
      <c r="P35" s="546"/>
      <c r="Q35" s="546"/>
      <c r="R35" s="546"/>
    </row>
    <row r="36" spans="1:18" s="352" customFormat="1" ht="40.200000000000003" customHeight="1" x14ac:dyDescent="0.3">
      <c r="A36" s="534" t="s">
        <v>1255</v>
      </c>
      <c r="B36" s="534"/>
      <c r="C36" s="534"/>
      <c r="D36" s="534"/>
      <c r="E36" s="534"/>
      <c r="F36" s="534"/>
      <c r="G36" s="534"/>
      <c r="H36" s="534"/>
      <c r="I36" s="534"/>
      <c r="J36" s="351"/>
      <c r="K36" s="550" t="str">
        <f>A36</f>
        <v xml:space="preserve">CHELTUIELI PENTRU ACTIVITATILE DE SPRIJIN, ÎN CONFORMITATE CU  AJUTOR DE MINIMIS,  Regulamentului (UE) 2023/2831 AL COMISIEI din 13 decembrie 2023 privind aplicarea articolelor 107 și 108 din Tratatul privind funcționarea Uniunii Europene ajutoarelor de minimis, </v>
      </c>
      <c r="L36" s="550"/>
      <c r="M36" s="550"/>
      <c r="N36" s="550"/>
      <c r="O36" s="550"/>
      <c r="P36" s="550"/>
      <c r="Q36" s="550"/>
      <c r="R36" s="550"/>
    </row>
    <row r="37" spans="1:18" s="352" customFormat="1" x14ac:dyDescent="0.3">
      <c r="A37" s="545" t="s">
        <v>1328</v>
      </c>
      <c r="B37" s="545"/>
      <c r="C37" s="545"/>
      <c r="D37" s="545"/>
      <c r="E37" s="545"/>
      <c r="F37" s="545"/>
      <c r="G37" s="545"/>
      <c r="H37" s="545"/>
      <c r="I37" s="545"/>
      <c r="J37" s="351"/>
      <c r="K37" s="544" t="str">
        <f>A37</f>
        <v>ALTE CHELTUIELI PENTRU  SERVICII, TAXE SI COMISIOANE, COOPERARE- AJUTOR DE MINIMIS</v>
      </c>
      <c r="L37" s="544"/>
      <c r="M37" s="544"/>
      <c r="N37" s="544"/>
      <c r="O37" s="544"/>
      <c r="P37" s="544"/>
      <c r="Q37" s="544"/>
      <c r="R37" s="544"/>
    </row>
    <row r="38" spans="1:18" s="338" customFormat="1" ht="30" customHeight="1" x14ac:dyDescent="0.3">
      <c r="A38" s="331" t="s">
        <v>434</v>
      </c>
      <c r="B38" s="334" t="s">
        <v>697</v>
      </c>
      <c r="C38" s="454">
        <f>SUM(C39:C41)</f>
        <v>0</v>
      </c>
      <c r="D38" s="454">
        <f t="shared" ref="D38:I38" si="26">SUM(D39:D41)</f>
        <v>0</v>
      </c>
      <c r="E38" s="454">
        <f t="shared" si="26"/>
        <v>0</v>
      </c>
      <c r="F38" s="454">
        <f t="shared" si="26"/>
        <v>0</v>
      </c>
      <c r="G38" s="454">
        <f t="shared" si="26"/>
        <v>0</v>
      </c>
      <c r="H38" s="454">
        <f t="shared" si="26"/>
        <v>0</v>
      </c>
      <c r="I38" s="454">
        <f t="shared" si="26"/>
        <v>0</v>
      </c>
      <c r="J38" s="358"/>
      <c r="K38" s="335" t="str">
        <f t="shared" ref="K38" si="27">B38</f>
        <v>STUDII</v>
      </c>
      <c r="L38" s="361">
        <f t="shared" ref="L38" si="28">SUM(L39:L41)</f>
        <v>0</v>
      </c>
      <c r="M38" s="361">
        <f t="shared" ref="M38" si="29">SUM(M39:M41)</f>
        <v>0</v>
      </c>
      <c r="N38" s="361">
        <f t="shared" ref="N38" si="30">SUM(N39:N41)</f>
        <v>0</v>
      </c>
      <c r="O38" s="361">
        <f t="shared" ref="O38" si="31">SUM(O39:O41)</f>
        <v>0</v>
      </c>
      <c r="P38" s="361">
        <f t="shared" ref="P38" si="32">SUM(P39:P41)</f>
        <v>0</v>
      </c>
      <c r="Q38" s="361">
        <f t="shared" ref="Q38" si="33">SUM(Q39:Q41)</f>
        <v>0</v>
      </c>
      <c r="R38" s="337" t="str">
        <f>IF(Q38=I38,"OK","ERROR")</f>
        <v>OK</v>
      </c>
    </row>
    <row r="39" spans="1:18" ht="30" customHeight="1" x14ac:dyDescent="0.3">
      <c r="A39" s="347" t="s">
        <v>434</v>
      </c>
      <c r="B39" s="347" t="s">
        <v>628</v>
      </c>
      <c r="C39" s="455">
        <v>0</v>
      </c>
      <c r="D39" s="455">
        <v>0</v>
      </c>
      <c r="E39" s="456">
        <f t="shared" ref="E39" si="34">C39+D39</f>
        <v>0</v>
      </c>
      <c r="F39" s="455">
        <v>0</v>
      </c>
      <c r="G39" s="455">
        <v>0</v>
      </c>
      <c r="H39" s="456">
        <f t="shared" ref="H39" si="35">F39+G39</f>
        <v>0</v>
      </c>
      <c r="I39" s="456">
        <f t="shared" ref="I39" si="36">E39+H39</f>
        <v>0</v>
      </c>
      <c r="J39" s="356"/>
      <c r="K39" s="313" t="str">
        <f>B39</f>
        <v xml:space="preserve">3.1.1 Studii de teren </v>
      </c>
      <c r="L39" s="353">
        <v>0</v>
      </c>
      <c r="M39" s="353">
        <v>0</v>
      </c>
      <c r="N39" s="353">
        <v>0</v>
      </c>
      <c r="O39" s="353">
        <v>0</v>
      </c>
      <c r="P39" s="353">
        <v>0</v>
      </c>
      <c r="Q39" s="355">
        <f>SUM(L39:P39)</f>
        <v>0</v>
      </c>
      <c r="R39" s="337" t="str">
        <f t="shared" ref="R39:R44" si="37">IF(Q39=I39,"OK","ERROR")</f>
        <v>OK</v>
      </c>
    </row>
    <row r="40" spans="1:18" ht="30" customHeight="1" x14ac:dyDescent="0.3">
      <c r="A40" s="347" t="s">
        <v>434</v>
      </c>
      <c r="B40" s="347" t="s">
        <v>629</v>
      </c>
      <c r="C40" s="455">
        <v>0</v>
      </c>
      <c r="D40" s="455">
        <v>0</v>
      </c>
      <c r="E40" s="456">
        <f t="shared" ref="E40:E44" si="38">C40+D40</f>
        <v>0</v>
      </c>
      <c r="F40" s="455">
        <v>0</v>
      </c>
      <c r="G40" s="455">
        <v>0</v>
      </c>
      <c r="H40" s="456">
        <f t="shared" ref="H40:H44" si="39">F40+G40</f>
        <v>0</v>
      </c>
      <c r="I40" s="456">
        <f t="shared" ref="I40:I44" si="40">E40+H40</f>
        <v>0</v>
      </c>
      <c r="J40" s="356"/>
      <c r="K40" s="313" t="str">
        <f t="shared" ref="K40:K67" si="41">B40</f>
        <v xml:space="preserve">3.1.2 Raport privind impactul asupra mediului </v>
      </c>
      <c r="L40" s="353">
        <v>0</v>
      </c>
      <c r="M40" s="353">
        <v>0</v>
      </c>
      <c r="N40" s="353">
        <v>0</v>
      </c>
      <c r="O40" s="353">
        <v>0</v>
      </c>
      <c r="P40" s="353">
        <v>0</v>
      </c>
      <c r="Q40" s="355">
        <f t="shared" ref="Q39:Q44" si="42">SUM(L40:P40)</f>
        <v>0</v>
      </c>
      <c r="R40" s="337" t="str">
        <f t="shared" si="37"/>
        <v>OK</v>
      </c>
    </row>
    <row r="41" spans="1:18" ht="30" customHeight="1" x14ac:dyDescent="0.3">
      <c r="A41" s="347" t="s">
        <v>434</v>
      </c>
      <c r="B41" s="347" t="s">
        <v>630</v>
      </c>
      <c r="C41" s="455">
        <v>0</v>
      </c>
      <c r="D41" s="455">
        <v>0</v>
      </c>
      <c r="E41" s="456">
        <f t="shared" si="38"/>
        <v>0</v>
      </c>
      <c r="F41" s="455">
        <v>0</v>
      </c>
      <c r="G41" s="455">
        <v>0</v>
      </c>
      <c r="H41" s="456">
        <f t="shared" si="39"/>
        <v>0</v>
      </c>
      <c r="I41" s="456">
        <f t="shared" si="40"/>
        <v>0</v>
      </c>
      <c r="J41" s="356"/>
      <c r="K41" s="313" t="str">
        <f t="shared" si="41"/>
        <v>3.1.3. Alte studii specifice</v>
      </c>
      <c r="L41" s="353">
        <v>0</v>
      </c>
      <c r="M41" s="353">
        <v>0</v>
      </c>
      <c r="N41" s="353">
        <v>0</v>
      </c>
      <c r="O41" s="353">
        <v>0</v>
      </c>
      <c r="P41" s="353">
        <v>0</v>
      </c>
      <c r="Q41" s="355">
        <f t="shared" si="42"/>
        <v>0</v>
      </c>
      <c r="R41" s="337" t="str">
        <f t="shared" si="37"/>
        <v>OK</v>
      </c>
    </row>
    <row r="42" spans="1:18" ht="60" customHeight="1" x14ac:dyDescent="0.3">
      <c r="A42" s="347" t="s">
        <v>434</v>
      </c>
      <c r="B42" s="347" t="s">
        <v>631</v>
      </c>
      <c r="C42" s="455">
        <v>0</v>
      </c>
      <c r="D42" s="455">
        <v>0</v>
      </c>
      <c r="E42" s="456">
        <f t="shared" si="38"/>
        <v>0</v>
      </c>
      <c r="F42" s="455">
        <v>0</v>
      </c>
      <c r="G42" s="455">
        <v>0</v>
      </c>
      <c r="H42" s="456">
        <f t="shared" si="39"/>
        <v>0</v>
      </c>
      <c r="I42" s="456">
        <f t="shared" si="40"/>
        <v>0</v>
      </c>
      <c r="J42" s="356"/>
      <c r="K42" s="313" t="str">
        <f t="shared" si="41"/>
        <v xml:space="preserve">3.2 Documentaţii-suport şi cheltuieli pentru obţinerea de avize, acorduri şi autorizații </v>
      </c>
      <c r="L42" s="353">
        <v>0</v>
      </c>
      <c r="M42" s="353">
        <v>0</v>
      </c>
      <c r="N42" s="353">
        <v>0</v>
      </c>
      <c r="O42" s="353">
        <v>0</v>
      </c>
      <c r="P42" s="353">
        <v>0</v>
      </c>
      <c r="Q42" s="355">
        <f>SUM(L42:P42)</f>
        <v>0</v>
      </c>
      <c r="R42" s="337" t="str">
        <f t="shared" si="37"/>
        <v>OK</v>
      </c>
    </row>
    <row r="43" spans="1:18" ht="30" customHeight="1" x14ac:dyDescent="0.3">
      <c r="A43" s="347" t="s">
        <v>434</v>
      </c>
      <c r="B43" s="347" t="s">
        <v>632</v>
      </c>
      <c r="C43" s="455">
        <v>0</v>
      </c>
      <c r="D43" s="455">
        <v>0</v>
      </c>
      <c r="E43" s="456">
        <f t="shared" si="38"/>
        <v>0</v>
      </c>
      <c r="F43" s="455">
        <v>0</v>
      </c>
      <c r="G43" s="455">
        <v>0</v>
      </c>
      <c r="H43" s="456">
        <f t="shared" si="39"/>
        <v>0</v>
      </c>
      <c r="I43" s="456">
        <f t="shared" si="40"/>
        <v>0</v>
      </c>
      <c r="J43" s="356"/>
      <c r="K43" s="313" t="str">
        <f t="shared" si="41"/>
        <v xml:space="preserve">3.3 Expertizare tehnică </v>
      </c>
      <c r="L43" s="353">
        <v>0</v>
      </c>
      <c r="M43" s="353">
        <v>0</v>
      </c>
      <c r="N43" s="353">
        <v>0</v>
      </c>
      <c r="O43" s="353">
        <v>0</v>
      </c>
      <c r="P43" s="353">
        <v>0</v>
      </c>
      <c r="Q43" s="355">
        <f t="shared" si="42"/>
        <v>0</v>
      </c>
      <c r="R43" s="337" t="str">
        <f t="shared" si="37"/>
        <v>OK</v>
      </c>
    </row>
    <row r="44" spans="1:18" ht="30" customHeight="1" x14ac:dyDescent="0.3">
      <c r="A44" s="347" t="s">
        <v>434</v>
      </c>
      <c r="B44" s="347" t="s">
        <v>633</v>
      </c>
      <c r="C44" s="455">
        <v>0</v>
      </c>
      <c r="D44" s="455">
        <v>0</v>
      </c>
      <c r="E44" s="456">
        <f t="shared" si="38"/>
        <v>0</v>
      </c>
      <c r="F44" s="455">
        <v>0</v>
      </c>
      <c r="G44" s="455">
        <v>0</v>
      </c>
      <c r="H44" s="456">
        <f t="shared" si="39"/>
        <v>0</v>
      </c>
      <c r="I44" s="456">
        <f t="shared" si="40"/>
        <v>0</v>
      </c>
      <c r="J44" s="356"/>
      <c r="K44" s="313" t="str">
        <f t="shared" si="41"/>
        <v xml:space="preserve">3.4 Certificarea performanţei energetice şi auditul energetic al clădirilor </v>
      </c>
      <c r="L44" s="353">
        <v>0</v>
      </c>
      <c r="M44" s="353">
        <v>0</v>
      </c>
      <c r="N44" s="353">
        <v>0</v>
      </c>
      <c r="O44" s="353">
        <v>0</v>
      </c>
      <c r="P44" s="353">
        <v>0</v>
      </c>
      <c r="Q44" s="355">
        <f t="shared" si="42"/>
        <v>0</v>
      </c>
      <c r="R44" s="337" t="str">
        <f t="shared" si="37"/>
        <v>OK</v>
      </c>
    </row>
    <row r="45" spans="1:18" s="338" customFormat="1" ht="30" customHeight="1" x14ac:dyDescent="0.3">
      <c r="A45" s="334" t="s">
        <v>434</v>
      </c>
      <c r="B45" s="334" t="s">
        <v>698</v>
      </c>
      <c r="C45" s="454">
        <f>SUM(C46:C51)</f>
        <v>0</v>
      </c>
      <c r="D45" s="454">
        <f t="shared" ref="D45:I45" si="43">SUM(D46:D51)</f>
        <v>0</v>
      </c>
      <c r="E45" s="454">
        <f t="shared" si="43"/>
        <v>0</v>
      </c>
      <c r="F45" s="454">
        <f t="shared" si="43"/>
        <v>0</v>
      </c>
      <c r="G45" s="454">
        <f t="shared" si="43"/>
        <v>0</v>
      </c>
      <c r="H45" s="454">
        <f t="shared" si="43"/>
        <v>0</v>
      </c>
      <c r="I45" s="454">
        <f t="shared" si="43"/>
        <v>0</v>
      </c>
      <c r="J45" s="358"/>
      <c r="K45" s="335" t="str">
        <f t="shared" si="41"/>
        <v>PROIECTARE</v>
      </c>
      <c r="L45" s="361">
        <f>SUM(L46:L51)</f>
        <v>0</v>
      </c>
      <c r="M45" s="361">
        <f t="shared" ref="M45:Q45" si="44">SUM(M46:M51)</f>
        <v>0</v>
      </c>
      <c r="N45" s="361">
        <f t="shared" si="44"/>
        <v>0</v>
      </c>
      <c r="O45" s="361">
        <f t="shared" si="44"/>
        <v>0</v>
      </c>
      <c r="P45" s="361">
        <f t="shared" si="44"/>
        <v>0</v>
      </c>
      <c r="Q45" s="361">
        <f t="shared" si="44"/>
        <v>0</v>
      </c>
      <c r="R45" s="337" t="str">
        <f>IF(Q45=I45,"OK","ERROR")</f>
        <v>OK</v>
      </c>
    </row>
    <row r="46" spans="1:18" ht="30" customHeight="1" x14ac:dyDescent="0.3">
      <c r="A46" s="347" t="s">
        <v>434</v>
      </c>
      <c r="B46" s="347" t="s">
        <v>634</v>
      </c>
      <c r="C46" s="457">
        <v>0</v>
      </c>
      <c r="D46" s="457">
        <v>0</v>
      </c>
      <c r="E46" s="456">
        <f t="shared" ref="E46:E51" si="45">C46+D46</f>
        <v>0</v>
      </c>
      <c r="F46" s="455">
        <v>0</v>
      </c>
      <c r="G46" s="455">
        <v>0</v>
      </c>
      <c r="H46" s="456">
        <f t="shared" ref="H46:H51" si="46">F46+G46</f>
        <v>0</v>
      </c>
      <c r="I46" s="456">
        <f t="shared" ref="I46:I51" si="47">E46+H46</f>
        <v>0</v>
      </c>
      <c r="J46" s="356"/>
      <c r="K46" s="313" t="str">
        <f t="shared" si="41"/>
        <v xml:space="preserve">3.5.1 Tema proiectare </v>
      </c>
      <c r="L46" s="353">
        <v>0</v>
      </c>
      <c r="M46" s="353">
        <v>0</v>
      </c>
      <c r="N46" s="353">
        <v>0</v>
      </c>
      <c r="O46" s="353">
        <v>0</v>
      </c>
      <c r="P46" s="353">
        <v>0</v>
      </c>
      <c r="Q46" s="355">
        <f t="shared" ref="Q46:Q51" si="48">SUM(L46:P46)</f>
        <v>0</v>
      </c>
      <c r="R46" s="337" t="str">
        <f t="shared" ref="R46:R51" si="49">IF(Q46=I46,"OK","ERROR")</f>
        <v>OK</v>
      </c>
    </row>
    <row r="47" spans="1:18" ht="30" customHeight="1" x14ac:dyDescent="0.3">
      <c r="A47" s="347" t="s">
        <v>434</v>
      </c>
      <c r="B47" s="347" t="s">
        <v>635</v>
      </c>
      <c r="C47" s="457">
        <v>0</v>
      </c>
      <c r="D47" s="457">
        <v>0</v>
      </c>
      <c r="E47" s="456">
        <f t="shared" si="45"/>
        <v>0</v>
      </c>
      <c r="F47" s="455">
        <v>0</v>
      </c>
      <c r="G47" s="455">
        <v>0</v>
      </c>
      <c r="H47" s="456">
        <f t="shared" si="46"/>
        <v>0</v>
      </c>
      <c r="I47" s="456">
        <f t="shared" si="47"/>
        <v>0</v>
      </c>
      <c r="J47" s="356"/>
      <c r="K47" s="313" t="str">
        <f t="shared" si="41"/>
        <v xml:space="preserve">3.5.2 Studiu de prefezabilitate </v>
      </c>
      <c r="L47" s="353">
        <v>0</v>
      </c>
      <c r="M47" s="353">
        <v>0</v>
      </c>
      <c r="N47" s="353">
        <v>0</v>
      </c>
      <c r="O47" s="353">
        <v>0</v>
      </c>
      <c r="P47" s="353">
        <v>0</v>
      </c>
      <c r="Q47" s="355">
        <f t="shared" si="48"/>
        <v>0</v>
      </c>
      <c r="R47" s="337" t="str">
        <f t="shared" si="49"/>
        <v>OK</v>
      </c>
    </row>
    <row r="48" spans="1:18" ht="42" customHeight="1" x14ac:dyDescent="0.3">
      <c r="A48" s="347" t="s">
        <v>434</v>
      </c>
      <c r="B48" s="347" t="s">
        <v>636</v>
      </c>
      <c r="C48" s="457">
        <v>0</v>
      </c>
      <c r="D48" s="457">
        <v>0</v>
      </c>
      <c r="E48" s="456">
        <f t="shared" si="45"/>
        <v>0</v>
      </c>
      <c r="F48" s="455">
        <v>0</v>
      </c>
      <c r="G48" s="455">
        <v>0</v>
      </c>
      <c r="H48" s="456">
        <f t="shared" si="46"/>
        <v>0</v>
      </c>
      <c r="I48" s="456">
        <f t="shared" si="47"/>
        <v>0</v>
      </c>
      <c r="J48" s="356"/>
      <c r="K48" s="313" t="str">
        <f t="shared" si="41"/>
        <v xml:space="preserve">3.5.3. Studiu de fezabilitate/documentaţie de avizare a lucrărilor de intervenţii şi deviz general </v>
      </c>
      <c r="L48" s="353">
        <v>0</v>
      </c>
      <c r="M48" s="353">
        <v>0</v>
      </c>
      <c r="N48" s="353">
        <v>0</v>
      </c>
      <c r="O48" s="353">
        <v>0</v>
      </c>
      <c r="P48" s="353">
        <v>0</v>
      </c>
      <c r="Q48" s="355">
        <f t="shared" si="48"/>
        <v>0</v>
      </c>
      <c r="R48" s="337" t="str">
        <f t="shared" si="49"/>
        <v>OK</v>
      </c>
    </row>
    <row r="49" spans="1:18" ht="50.4" customHeight="1" x14ac:dyDescent="0.3">
      <c r="A49" s="347" t="s">
        <v>434</v>
      </c>
      <c r="B49" s="347" t="s">
        <v>637</v>
      </c>
      <c r="C49" s="455">
        <v>0</v>
      </c>
      <c r="D49" s="455">
        <v>0</v>
      </c>
      <c r="E49" s="456">
        <f t="shared" si="45"/>
        <v>0</v>
      </c>
      <c r="F49" s="455">
        <v>0</v>
      </c>
      <c r="G49" s="455">
        <v>0</v>
      </c>
      <c r="H49" s="456">
        <f t="shared" si="46"/>
        <v>0</v>
      </c>
      <c r="I49" s="456">
        <f t="shared" si="47"/>
        <v>0</v>
      </c>
      <c r="J49" s="356"/>
      <c r="K49" s="313" t="str">
        <f t="shared" si="41"/>
        <v xml:space="preserve">3.5.4. Documentaţiile tehnice necesare în vederea obţinerii avizelor/acordurilor/autorizaţiilor </v>
      </c>
      <c r="L49" s="353">
        <v>0</v>
      </c>
      <c r="M49" s="353">
        <v>0</v>
      </c>
      <c r="N49" s="353">
        <v>0</v>
      </c>
      <c r="O49" s="353">
        <v>0</v>
      </c>
      <c r="P49" s="353">
        <v>0</v>
      </c>
      <c r="Q49" s="355">
        <f t="shared" si="48"/>
        <v>0</v>
      </c>
      <c r="R49" s="337" t="str">
        <f t="shared" si="49"/>
        <v>OK</v>
      </c>
    </row>
    <row r="50" spans="1:18" ht="30" customHeight="1" x14ac:dyDescent="0.3">
      <c r="A50" s="347" t="s">
        <v>434</v>
      </c>
      <c r="B50" s="347" t="s">
        <v>638</v>
      </c>
      <c r="C50" s="457">
        <v>0</v>
      </c>
      <c r="D50" s="457">
        <v>0</v>
      </c>
      <c r="E50" s="456">
        <f t="shared" si="45"/>
        <v>0</v>
      </c>
      <c r="F50" s="455">
        <v>0</v>
      </c>
      <c r="G50" s="455">
        <v>0</v>
      </c>
      <c r="H50" s="456">
        <f t="shared" si="46"/>
        <v>0</v>
      </c>
      <c r="I50" s="456">
        <f t="shared" si="47"/>
        <v>0</v>
      </c>
      <c r="J50" s="356"/>
      <c r="K50" s="313" t="str">
        <f t="shared" si="41"/>
        <v xml:space="preserve">3.5.5. Verificarea tehnică de calitate a proiectului tehnic şi a detaliilor de execuţie </v>
      </c>
      <c r="L50" s="353">
        <v>0</v>
      </c>
      <c r="M50" s="353">
        <v>0</v>
      </c>
      <c r="N50" s="353">
        <v>0</v>
      </c>
      <c r="O50" s="353">
        <v>0</v>
      </c>
      <c r="P50" s="353">
        <v>0</v>
      </c>
      <c r="Q50" s="355">
        <f t="shared" si="48"/>
        <v>0</v>
      </c>
      <c r="R50" s="337" t="str">
        <f t="shared" si="49"/>
        <v>OK</v>
      </c>
    </row>
    <row r="51" spans="1:18" ht="30" customHeight="1" x14ac:dyDescent="0.3">
      <c r="A51" s="347" t="s">
        <v>434</v>
      </c>
      <c r="B51" s="347" t="s">
        <v>639</v>
      </c>
      <c r="C51" s="457">
        <v>0</v>
      </c>
      <c r="D51" s="457">
        <v>0</v>
      </c>
      <c r="E51" s="456">
        <f t="shared" si="45"/>
        <v>0</v>
      </c>
      <c r="F51" s="455">
        <v>0</v>
      </c>
      <c r="G51" s="455">
        <v>0</v>
      </c>
      <c r="H51" s="456">
        <f t="shared" si="46"/>
        <v>0</v>
      </c>
      <c r="I51" s="456">
        <f t="shared" si="47"/>
        <v>0</v>
      </c>
      <c r="J51" s="356"/>
      <c r="K51" s="313" t="str">
        <f t="shared" si="41"/>
        <v xml:space="preserve">3.5.6. Proiect tehnic şi detalii de execuţie </v>
      </c>
      <c r="L51" s="353">
        <v>0</v>
      </c>
      <c r="M51" s="353">
        <v>0</v>
      </c>
      <c r="N51" s="353">
        <v>0</v>
      </c>
      <c r="O51" s="353">
        <v>0</v>
      </c>
      <c r="P51" s="353">
        <v>0</v>
      </c>
      <c r="Q51" s="355">
        <f t="shared" si="48"/>
        <v>0</v>
      </c>
      <c r="R51" s="337" t="str">
        <f t="shared" si="49"/>
        <v>OK</v>
      </c>
    </row>
    <row r="52" spans="1:18" s="338" customFormat="1" ht="30" customHeight="1" x14ac:dyDescent="0.3">
      <c r="A52" s="331" t="s">
        <v>434</v>
      </c>
      <c r="B52" s="334" t="s">
        <v>699</v>
      </c>
      <c r="C52" s="454">
        <f>SUM(C53:C55)</f>
        <v>0</v>
      </c>
      <c r="D52" s="454">
        <f t="shared" ref="D52:I52" si="50">SUM(D53:D55)</f>
        <v>0</v>
      </c>
      <c r="E52" s="454">
        <f t="shared" si="50"/>
        <v>0</v>
      </c>
      <c r="F52" s="454">
        <f t="shared" si="50"/>
        <v>0</v>
      </c>
      <c r="G52" s="454">
        <f t="shared" si="50"/>
        <v>0</v>
      </c>
      <c r="H52" s="454">
        <f t="shared" si="50"/>
        <v>0</v>
      </c>
      <c r="I52" s="454">
        <f t="shared" si="50"/>
        <v>0</v>
      </c>
      <c r="J52" s="358"/>
      <c r="K52" s="335" t="str">
        <f t="shared" si="41"/>
        <v>ASISTENTA TEHNICA</v>
      </c>
      <c r="L52" s="361">
        <f>SUM(L53:L55)</f>
        <v>0</v>
      </c>
      <c r="M52" s="361">
        <f t="shared" ref="M52:Q52" si="51">SUM(M53:M55)</f>
        <v>0</v>
      </c>
      <c r="N52" s="361">
        <f t="shared" si="51"/>
        <v>0</v>
      </c>
      <c r="O52" s="361">
        <f t="shared" si="51"/>
        <v>0</v>
      </c>
      <c r="P52" s="361">
        <f t="shared" si="51"/>
        <v>0</v>
      </c>
      <c r="Q52" s="361">
        <f t="shared" si="51"/>
        <v>0</v>
      </c>
      <c r="R52" s="337" t="str">
        <f>IF(Q52=I52,"OK","ERROR")</f>
        <v>OK</v>
      </c>
    </row>
    <row r="53" spans="1:18" ht="30" customHeight="1" x14ac:dyDescent="0.3">
      <c r="A53" s="347" t="s">
        <v>434</v>
      </c>
      <c r="B53" s="347" t="s">
        <v>642</v>
      </c>
      <c r="C53" s="455">
        <v>0</v>
      </c>
      <c r="D53" s="455">
        <v>0</v>
      </c>
      <c r="E53" s="456">
        <f t="shared" ref="E53:E54" si="52">C53+D53</f>
        <v>0</v>
      </c>
      <c r="F53" s="455">
        <v>0</v>
      </c>
      <c r="G53" s="455">
        <v>0</v>
      </c>
      <c r="H53" s="456">
        <f t="shared" ref="H53:H54" si="53">F53+G53</f>
        <v>0</v>
      </c>
      <c r="I53" s="456">
        <f t="shared" ref="I53:I54" si="54">E53+H53</f>
        <v>0</v>
      </c>
      <c r="J53" s="356"/>
      <c r="K53" s="313" t="str">
        <f t="shared" si="41"/>
        <v xml:space="preserve">3.8.1. Asistenţă tehnică din partea proiectantului </v>
      </c>
      <c r="L53" s="353">
        <v>0</v>
      </c>
      <c r="M53" s="353">
        <v>0</v>
      </c>
      <c r="N53" s="353">
        <v>0</v>
      </c>
      <c r="O53" s="353">
        <v>0</v>
      </c>
      <c r="P53" s="353">
        <v>0</v>
      </c>
      <c r="Q53" s="355">
        <f t="shared" ref="Q53:Q54" si="55">SUM(L53:P53)</f>
        <v>0</v>
      </c>
      <c r="R53" s="337" t="str">
        <f t="shared" ref="R53:R54" si="56">IF(Q53=I53,"OK","ERROR")</f>
        <v>OK</v>
      </c>
    </row>
    <row r="54" spans="1:18" ht="30" customHeight="1" x14ac:dyDescent="0.3">
      <c r="A54" s="347" t="s">
        <v>434</v>
      </c>
      <c r="B54" s="347" t="s">
        <v>643</v>
      </c>
      <c r="C54" s="455">
        <v>0</v>
      </c>
      <c r="D54" s="455">
        <v>0</v>
      </c>
      <c r="E54" s="456">
        <f t="shared" si="52"/>
        <v>0</v>
      </c>
      <c r="F54" s="455">
        <v>0</v>
      </c>
      <c r="G54" s="455">
        <v>0</v>
      </c>
      <c r="H54" s="456">
        <f t="shared" si="53"/>
        <v>0</v>
      </c>
      <c r="I54" s="456">
        <f t="shared" si="54"/>
        <v>0</v>
      </c>
      <c r="J54" s="356"/>
      <c r="K54" s="313" t="str">
        <f t="shared" si="41"/>
        <v xml:space="preserve">3.8.2. Dirigenţie de şantier/supervizare </v>
      </c>
      <c r="L54" s="353">
        <v>0</v>
      </c>
      <c r="M54" s="353">
        <v>0</v>
      </c>
      <c r="N54" s="353">
        <v>0</v>
      </c>
      <c r="O54" s="353">
        <v>0</v>
      </c>
      <c r="P54" s="353">
        <v>0</v>
      </c>
      <c r="Q54" s="355">
        <f t="shared" si="55"/>
        <v>0</v>
      </c>
      <c r="R54" s="337" t="str">
        <f t="shared" si="56"/>
        <v>OK</v>
      </c>
    </row>
    <row r="55" spans="1:18" ht="73.2" customHeight="1" x14ac:dyDescent="0.3">
      <c r="A55" s="347" t="s">
        <v>434</v>
      </c>
      <c r="B55" s="347" t="s">
        <v>1062</v>
      </c>
      <c r="C55" s="455">
        <v>0</v>
      </c>
      <c r="D55" s="455">
        <v>0</v>
      </c>
      <c r="E55" s="456">
        <f t="shared" ref="E55" si="57">C55+D55</f>
        <v>0</v>
      </c>
      <c r="F55" s="455">
        <v>0</v>
      </c>
      <c r="G55" s="455">
        <v>0</v>
      </c>
      <c r="H55" s="456">
        <f t="shared" ref="H55" si="58">F55+G55</f>
        <v>0</v>
      </c>
      <c r="I55" s="456">
        <f t="shared" ref="I55" si="59">E55+H55</f>
        <v>0</v>
      </c>
      <c r="J55" s="356"/>
      <c r="K55" s="313" t="str">
        <f t="shared" ref="K55" si="60">B55</f>
        <v xml:space="preserve">3.8.3 Coordonator în materie de securitate şi sănătate - conform  Hotărârii Guvernului nr. 300/2006, cu modificările şi completările  ulterioare  </v>
      </c>
      <c r="L55" s="353">
        <v>0</v>
      </c>
      <c r="M55" s="353">
        <v>0</v>
      </c>
      <c r="N55" s="353">
        <v>0</v>
      </c>
      <c r="O55" s="353">
        <v>0</v>
      </c>
      <c r="P55" s="353">
        <v>0</v>
      </c>
      <c r="Q55" s="355">
        <f t="shared" ref="Q55" si="61">SUM(L55:P55)</f>
        <v>0</v>
      </c>
      <c r="R55" s="337" t="str">
        <f t="shared" ref="R55" si="62">IF(Q55=I55,"OK","ERROR")</f>
        <v>OK</v>
      </c>
    </row>
    <row r="56" spans="1:18" s="338" customFormat="1" ht="30" customHeight="1" x14ac:dyDescent="0.3">
      <c r="A56" s="331" t="s">
        <v>433</v>
      </c>
      <c r="B56" s="331" t="s">
        <v>700</v>
      </c>
      <c r="C56" s="454">
        <f>C57+C58+C59</f>
        <v>0</v>
      </c>
      <c r="D56" s="454">
        <f t="shared" ref="D56:I56" si="63">D57+D58+D59</f>
        <v>0</v>
      </c>
      <c r="E56" s="454">
        <f t="shared" si="63"/>
        <v>0</v>
      </c>
      <c r="F56" s="454">
        <f t="shared" si="63"/>
        <v>0</v>
      </c>
      <c r="G56" s="454">
        <f t="shared" si="63"/>
        <v>0</v>
      </c>
      <c r="H56" s="454">
        <f t="shared" si="63"/>
        <v>0</v>
      </c>
      <c r="I56" s="454">
        <f t="shared" si="63"/>
        <v>0</v>
      </c>
      <c r="J56" s="358"/>
      <c r="K56" s="335" t="str">
        <f t="shared" si="41"/>
        <v>CONSULTANTA</v>
      </c>
      <c r="L56" s="361">
        <f t="shared" ref="L56:Q56" si="64">L57+L58+L59</f>
        <v>0</v>
      </c>
      <c r="M56" s="361">
        <f t="shared" si="64"/>
        <v>0</v>
      </c>
      <c r="N56" s="361">
        <f t="shared" si="64"/>
        <v>0</v>
      </c>
      <c r="O56" s="361">
        <f t="shared" si="64"/>
        <v>0</v>
      </c>
      <c r="P56" s="361">
        <f t="shared" si="64"/>
        <v>0</v>
      </c>
      <c r="Q56" s="361">
        <f t="shared" si="64"/>
        <v>0</v>
      </c>
      <c r="R56" s="337"/>
    </row>
    <row r="57" spans="1:18" s="317" customFormat="1" ht="46.95" customHeight="1" x14ac:dyDescent="0.3">
      <c r="A57" s="347" t="s">
        <v>434</v>
      </c>
      <c r="B57" s="347" t="s">
        <v>640</v>
      </c>
      <c r="C57" s="455">
        <v>0</v>
      </c>
      <c r="D57" s="455">
        <v>0</v>
      </c>
      <c r="E57" s="456">
        <f t="shared" ref="E57:E60" si="65">C57+D57</f>
        <v>0</v>
      </c>
      <c r="F57" s="455">
        <v>0</v>
      </c>
      <c r="G57" s="455">
        <v>0</v>
      </c>
      <c r="H57" s="456">
        <f t="shared" ref="H57:H60" si="66">F57+G57</f>
        <v>0</v>
      </c>
      <c r="I57" s="456">
        <f t="shared" ref="I57:I60" si="67">E57+H57</f>
        <v>0</v>
      </c>
      <c r="J57" s="356"/>
      <c r="K57" s="313" t="str">
        <f t="shared" si="41"/>
        <v xml:space="preserve">3.7.1  Managementul de proiect pentru obiectivul de investiţii </v>
      </c>
      <c r="L57" s="353">
        <v>0</v>
      </c>
      <c r="M57" s="353">
        <v>0</v>
      </c>
      <c r="N57" s="353">
        <v>0</v>
      </c>
      <c r="O57" s="353">
        <v>0</v>
      </c>
      <c r="P57" s="353">
        <v>0</v>
      </c>
      <c r="Q57" s="362">
        <f t="shared" ref="Q57:Q60" si="68">SUM(L57:P57)</f>
        <v>0</v>
      </c>
      <c r="R57" s="336" t="str">
        <f t="shared" ref="R57:R60" si="69">IF(Q57=I57,"OK","ERROR")</f>
        <v>OK</v>
      </c>
    </row>
    <row r="58" spans="1:18" s="317" customFormat="1" ht="46.95" customHeight="1" x14ac:dyDescent="0.3">
      <c r="A58" s="347" t="s">
        <v>434</v>
      </c>
      <c r="B58" s="347" t="s">
        <v>645</v>
      </c>
      <c r="C58" s="455">
        <v>0</v>
      </c>
      <c r="D58" s="455">
        <v>0</v>
      </c>
      <c r="E58" s="456">
        <f t="shared" si="65"/>
        <v>0</v>
      </c>
      <c r="F58" s="455">
        <v>0</v>
      </c>
      <c r="G58" s="455">
        <v>0</v>
      </c>
      <c r="H58" s="456">
        <f t="shared" si="66"/>
        <v>0</v>
      </c>
      <c r="I58" s="456">
        <f t="shared" si="67"/>
        <v>0</v>
      </c>
      <c r="J58" s="356"/>
      <c r="K58" s="313" t="str">
        <f t="shared" si="41"/>
        <v xml:space="preserve">3.6. Organizarea procedurilor de achiziţie </v>
      </c>
      <c r="L58" s="353">
        <v>0</v>
      </c>
      <c r="M58" s="353">
        <v>0</v>
      </c>
      <c r="N58" s="353">
        <v>0</v>
      </c>
      <c r="O58" s="353">
        <v>0</v>
      </c>
      <c r="P58" s="353">
        <v>0</v>
      </c>
      <c r="Q58" s="362">
        <f t="shared" si="68"/>
        <v>0</v>
      </c>
      <c r="R58" s="336" t="str">
        <f t="shared" si="69"/>
        <v>OK</v>
      </c>
    </row>
    <row r="59" spans="1:18" s="317" customFormat="1" ht="44.4" customHeight="1" x14ac:dyDescent="0.3">
      <c r="A59" s="347" t="s">
        <v>434</v>
      </c>
      <c r="B59" s="347" t="s">
        <v>641</v>
      </c>
      <c r="C59" s="455">
        <v>0</v>
      </c>
      <c r="D59" s="455">
        <v>0</v>
      </c>
      <c r="E59" s="456">
        <f t="shared" si="65"/>
        <v>0</v>
      </c>
      <c r="F59" s="455">
        <v>0</v>
      </c>
      <c r="G59" s="455">
        <v>0</v>
      </c>
      <c r="H59" s="456">
        <f t="shared" si="66"/>
        <v>0</v>
      </c>
      <c r="I59" s="456">
        <f t="shared" si="67"/>
        <v>0</v>
      </c>
      <c r="J59" s="356"/>
      <c r="K59" s="313" t="str">
        <f t="shared" si="41"/>
        <v xml:space="preserve">3.7.2. Auditul financiar </v>
      </c>
      <c r="L59" s="353">
        <v>0</v>
      </c>
      <c r="M59" s="353">
        <v>0</v>
      </c>
      <c r="N59" s="353">
        <v>0</v>
      </c>
      <c r="O59" s="353">
        <v>0</v>
      </c>
      <c r="P59" s="353">
        <v>0</v>
      </c>
      <c r="Q59" s="362">
        <f t="shared" si="68"/>
        <v>0</v>
      </c>
      <c r="R59" s="336" t="str">
        <f t="shared" si="69"/>
        <v>OK</v>
      </c>
    </row>
    <row r="60" spans="1:18" s="317" customFormat="1" ht="51" customHeight="1" x14ac:dyDescent="0.3">
      <c r="A60" s="347" t="s">
        <v>434</v>
      </c>
      <c r="B60" s="347" t="s">
        <v>644</v>
      </c>
      <c r="C60" s="455">
        <v>0</v>
      </c>
      <c r="D60" s="455">
        <v>0</v>
      </c>
      <c r="E60" s="456">
        <f t="shared" si="65"/>
        <v>0</v>
      </c>
      <c r="F60" s="455">
        <v>0</v>
      </c>
      <c r="G60" s="455">
        <v>0</v>
      </c>
      <c r="H60" s="456">
        <f t="shared" si="66"/>
        <v>0</v>
      </c>
      <c r="I60" s="456">
        <f t="shared" si="67"/>
        <v>0</v>
      </c>
      <c r="J60" s="323" t="str">
        <f>IF(C60&gt;'0-Instructiuni'!F53,"!!! Atentie prag","")</f>
        <v/>
      </c>
      <c r="K60" s="313" t="str">
        <f t="shared" si="41"/>
        <v>5.4 Cheltuieli pentru informare şi publicitate</v>
      </c>
      <c r="L60" s="353">
        <v>0</v>
      </c>
      <c r="M60" s="353">
        <v>0</v>
      </c>
      <c r="N60" s="353">
        <v>0</v>
      </c>
      <c r="O60" s="353">
        <v>0</v>
      </c>
      <c r="P60" s="353">
        <v>0</v>
      </c>
      <c r="Q60" s="362">
        <f t="shared" si="68"/>
        <v>0</v>
      </c>
      <c r="R60" s="336" t="str">
        <f t="shared" si="69"/>
        <v>OK</v>
      </c>
    </row>
    <row r="61" spans="1:18" s="317" customFormat="1" ht="51" customHeight="1" x14ac:dyDescent="0.3">
      <c r="A61" s="347" t="s">
        <v>434</v>
      </c>
      <c r="B61" s="347" t="s">
        <v>655</v>
      </c>
      <c r="C61" s="455">
        <v>0</v>
      </c>
      <c r="D61" s="455">
        <v>0</v>
      </c>
      <c r="E61" s="456">
        <f t="shared" ref="E61" si="70">C61+D61</f>
        <v>0</v>
      </c>
      <c r="F61" s="455">
        <v>0</v>
      </c>
      <c r="G61" s="455">
        <v>0</v>
      </c>
      <c r="H61" s="456">
        <f t="shared" ref="H61" si="71">F61+G61</f>
        <v>0</v>
      </c>
      <c r="I61" s="456">
        <f t="shared" ref="I61" si="72">E61+H61</f>
        <v>0</v>
      </c>
      <c r="J61" s="323" t="str">
        <f>IF(C61&gt;'0-Instructiuni'!F54,"!!! Atentie prag","")</f>
        <v/>
      </c>
      <c r="K61" s="313" t="str">
        <f t="shared" ref="K61" si="73">B61</f>
        <v xml:space="preserve">Cheltuieli privind implementarea si certificarea sistemelor de management a calitatii ISO </v>
      </c>
      <c r="L61" s="353">
        <v>0</v>
      </c>
      <c r="M61" s="353">
        <v>0</v>
      </c>
      <c r="N61" s="353">
        <v>0</v>
      </c>
      <c r="O61" s="353">
        <v>0</v>
      </c>
      <c r="P61" s="353">
        <v>0</v>
      </c>
      <c r="Q61" s="362">
        <f t="shared" ref="Q61" si="74">SUM(L61:P61)</f>
        <v>0</v>
      </c>
      <c r="R61" s="336" t="str">
        <f t="shared" ref="R61" si="75">IF(Q61=I61,"OK","ERROR")</f>
        <v>OK</v>
      </c>
    </row>
    <row r="62" spans="1:18" s="338" customFormat="1" ht="30" customHeight="1" x14ac:dyDescent="0.3">
      <c r="A62" s="331" t="s">
        <v>437</v>
      </c>
      <c r="B62" s="331" t="s">
        <v>437</v>
      </c>
      <c r="C62" s="454">
        <f>SUM(C63:C67)</f>
        <v>0</v>
      </c>
      <c r="D62" s="454">
        <f t="shared" ref="D62:I62" si="76">SUM(D63:D67)</f>
        <v>0</v>
      </c>
      <c r="E62" s="454">
        <f t="shared" si="76"/>
        <v>0</v>
      </c>
      <c r="F62" s="454">
        <f t="shared" si="76"/>
        <v>0</v>
      </c>
      <c r="G62" s="454">
        <f t="shared" si="76"/>
        <v>0</v>
      </c>
      <c r="H62" s="454">
        <f t="shared" si="76"/>
        <v>0</v>
      </c>
      <c r="I62" s="454">
        <f t="shared" si="76"/>
        <v>0</v>
      </c>
      <c r="J62" s="358"/>
      <c r="K62" s="335" t="str">
        <f t="shared" ref="K62" si="77">B62</f>
        <v>TAXE</v>
      </c>
      <c r="L62" s="361">
        <f t="shared" ref="L62:Q62" si="78">SUM(L63:L67)</f>
        <v>0</v>
      </c>
      <c r="M62" s="361">
        <f t="shared" si="78"/>
        <v>0</v>
      </c>
      <c r="N62" s="361">
        <f t="shared" si="78"/>
        <v>0</v>
      </c>
      <c r="O62" s="361">
        <f t="shared" si="78"/>
        <v>0</v>
      </c>
      <c r="P62" s="361">
        <f t="shared" si="78"/>
        <v>0</v>
      </c>
      <c r="Q62" s="361">
        <f t="shared" si="78"/>
        <v>0</v>
      </c>
      <c r="R62" s="337"/>
    </row>
    <row r="63" spans="1:18" s="317" customFormat="1" ht="32.4" customHeight="1" x14ac:dyDescent="0.3">
      <c r="A63" s="347" t="s">
        <v>437</v>
      </c>
      <c r="B63" s="347" t="s">
        <v>687</v>
      </c>
      <c r="C63" s="457">
        <v>0</v>
      </c>
      <c r="D63" s="457">
        <v>0</v>
      </c>
      <c r="E63" s="456">
        <f t="shared" ref="E63:E67" si="79">C63+D63</f>
        <v>0</v>
      </c>
      <c r="F63" s="455">
        <v>0</v>
      </c>
      <c r="G63" s="455">
        <v>0</v>
      </c>
      <c r="H63" s="456">
        <f t="shared" ref="H63:H67" si="80">F63+G63</f>
        <v>0</v>
      </c>
      <c r="I63" s="456">
        <f t="shared" ref="I63:I67" si="81">E63+H63</f>
        <v>0</v>
      </c>
      <c r="J63" s="356"/>
      <c r="K63" s="313" t="str">
        <f t="shared" si="41"/>
        <v xml:space="preserve">5.2.1. Comisioanele şi dobânzile aferente creditului băncii finanţatoare </v>
      </c>
      <c r="L63" s="353">
        <v>0</v>
      </c>
      <c r="M63" s="353">
        <v>0</v>
      </c>
      <c r="N63" s="353">
        <v>0</v>
      </c>
      <c r="O63" s="353">
        <v>0</v>
      </c>
      <c r="P63" s="353">
        <v>0</v>
      </c>
      <c r="Q63" s="362">
        <f t="shared" ref="Q63:Q67" si="82">SUM(L63:P63)</f>
        <v>0</v>
      </c>
      <c r="R63" s="336" t="str">
        <f t="shared" ref="R63:R67" si="83">IF(Q63=I63,"OK","ERROR")</f>
        <v>OK</v>
      </c>
    </row>
    <row r="64" spans="1:18" s="317" customFormat="1" ht="30" customHeight="1" x14ac:dyDescent="0.3">
      <c r="A64" s="347" t="s">
        <v>437</v>
      </c>
      <c r="B64" s="347" t="s">
        <v>688</v>
      </c>
      <c r="C64" s="455">
        <v>0</v>
      </c>
      <c r="D64" s="455">
        <v>0</v>
      </c>
      <c r="E64" s="456">
        <f t="shared" si="79"/>
        <v>0</v>
      </c>
      <c r="F64" s="455">
        <v>0</v>
      </c>
      <c r="G64" s="455">
        <v>0</v>
      </c>
      <c r="H64" s="456">
        <f t="shared" si="80"/>
        <v>0</v>
      </c>
      <c r="I64" s="456">
        <f t="shared" si="81"/>
        <v>0</v>
      </c>
      <c r="J64" s="356"/>
      <c r="K64" s="313" t="str">
        <f t="shared" si="41"/>
        <v xml:space="preserve">5.2.2 Cota aferentă ISC pentru controlul calităţii lucrărilor de construcţii </v>
      </c>
      <c r="L64" s="353">
        <v>0</v>
      </c>
      <c r="M64" s="353">
        <v>0</v>
      </c>
      <c r="N64" s="353">
        <v>0</v>
      </c>
      <c r="O64" s="353">
        <v>0</v>
      </c>
      <c r="P64" s="353">
        <v>0</v>
      </c>
      <c r="Q64" s="362">
        <f t="shared" si="82"/>
        <v>0</v>
      </c>
      <c r="R64" s="336" t="str">
        <f t="shared" si="83"/>
        <v>OK</v>
      </c>
    </row>
    <row r="65" spans="1:18" s="317" customFormat="1" ht="30" customHeight="1" x14ac:dyDescent="0.3">
      <c r="A65" s="347" t="s">
        <v>437</v>
      </c>
      <c r="B65" s="347" t="s">
        <v>689</v>
      </c>
      <c r="C65" s="455">
        <v>0</v>
      </c>
      <c r="D65" s="455">
        <v>0</v>
      </c>
      <c r="E65" s="456">
        <f t="shared" si="79"/>
        <v>0</v>
      </c>
      <c r="F65" s="455">
        <v>0</v>
      </c>
      <c r="G65" s="455">
        <v>0</v>
      </c>
      <c r="H65" s="456">
        <f t="shared" si="80"/>
        <v>0</v>
      </c>
      <c r="I65" s="456">
        <f t="shared" si="81"/>
        <v>0</v>
      </c>
      <c r="J65" s="356"/>
      <c r="K65" s="313" t="str">
        <f t="shared" si="41"/>
        <v xml:space="preserve">5.2.3. Cota aferentă ISC pentru controlul statului în amenajarea teritoriului, urbanism şi pentru autorizarea lucrărilor de construcţii </v>
      </c>
      <c r="L65" s="353">
        <v>0</v>
      </c>
      <c r="M65" s="353">
        <v>0</v>
      </c>
      <c r="N65" s="353">
        <v>0</v>
      </c>
      <c r="O65" s="353">
        <v>0</v>
      </c>
      <c r="P65" s="353">
        <v>0</v>
      </c>
      <c r="Q65" s="362">
        <f t="shared" si="82"/>
        <v>0</v>
      </c>
      <c r="R65" s="336" t="str">
        <f t="shared" si="83"/>
        <v>OK</v>
      </c>
    </row>
    <row r="66" spans="1:18" s="317" customFormat="1" ht="30" customHeight="1" x14ac:dyDescent="0.3">
      <c r="A66" s="347" t="s">
        <v>437</v>
      </c>
      <c r="B66" s="347" t="s">
        <v>690</v>
      </c>
      <c r="C66" s="455">
        <v>0</v>
      </c>
      <c r="D66" s="455">
        <v>0</v>
      </c>
      <c r="E66" s="456">
        <f t="shared" si="79"/>
        <v>0</v>
      </c>
      <c r="F66" s="455">
        <v>0</v>
      </c>
      <c r="G66" s="455">
        <v>0</v>
      </c>
      <c r="H66" s="456">
        <f t="shared" si="80"/>
        <v>0</v>
      </c>
      <c r="I66" s="456">
        <f t="shared" si="81"/>
        <v>0</v>
      </c>
      <c r="J66" s="356"/>
      <c r="K66" s="313" t="str">
        <f t="shared" si="41"/>
        <v xml:space="preserve">5.2.4. Cota aferentă Casei Sociale a Constructorilor - CSC </v>
      </c>
      <c r="L66" s="353">
        <v>0</v>
      </c>
      <c r="M66" s="353">
        <v>0</v>
      </c>
      <c r="N66" s="353">
        <v>0</v>
      </c>
      <c r="O66" s="353">
        <v>0</v>
      </c>
      <c r="P66" s="353">
        <v>0</v>
      </c>
      <c r="Q66" s="362">
        <f t="shared" si="82"/>
        <v>0</v>
      </c>
      <c r="R66" s="336" t="str">
        <f t="shared" si="83"/>
        <v>OK</v>
      </c>
    </row>
    <row r="67" spans="1:18" s="317" customFormat="1" ht="34.200000000000003" x14ac:dyDescent="0.3">
      <c r="A67" s="347" t="s">
        <v>437</v>
      </c>
      <c r="B67" s="347" t="s">
        <v>691</v>
      </c>
      <c r="C67" s="455">
        <v>0</v>
      </c>
      <c r="D67" s="455">
        <v>0</v>
      </c>
      <c r="E67" s="456">
        <f t="shared" si="79"/>
        <v>0</v>
      </c>
      <c r="F67" s="455">
        <v>0</v>
      </c>
      <c r="G67" s="455">
        <v>0</v>
      </c>
      <c r="H67" s="456">
        <f t="shared" si="80"/>
        <v>0</v>
      </c>
      <c r="I67" s="456">
        <f t="shared" si="81"/>
        <v>0</v>
      </c>
      <c r="J67" s="356"/>
      <c r="K67" s="313" t="str">
        <f t="shared" si="41"/>
        <v>5.2.5. Taxe pentru acorduri, avize conforme şi autorizaţia de construire/desfiinţare</v>
      </c>
      <c r="L67" s="353">
        <v>0</v>
      </c>
      <c r="M67" s="353">
        <v>0</v>
      </c>
      <c r="N67" s="353">
        <v>0</v>
      </c>
      <c r="O67" s="353">
        <v>0</v>
      </c>
      <c r="P67" s="353">
        <v>0</v>
      </c>
      <c r="Q67" s="362">
        <f t="shared" si="82"/>
        <v>0</v>
      </c>
      <c r="R67" s="336" t="str">
        <f t="shared" si="83"/>
        <v>OK</v>
      </c>
    </row>
    <row r="68" spans="1:18" s="338" customFormat="1" ht="22.8" x14ac:dyDescent="0.3">
      <c r="A68" s="549" t="s">
        <v>701</v>
      </c>
      <c r="B68" s="549"/>
      <c r="C68" s="342">
        <f>C62+C56+C60+C52+C45+C38+C42+C43+C44+C61</f>
        <v>0</v>
      </c>
      <c r="D68" s="342">
        <f t="shared" ref="D68:I68" si="84">D62+D56+D60+D52+D45+D38+D42+D43+D44+D61</f>
        <v>0</v>
      </c>
      <c r="E68" s="342">
        <f t="shared" si="84"/>
        <v>0</v>
      </c>
      <c r="F68" s="342">
        <f t="shared" si="84"/>
        <v>0</v>
      </c>
      <c r="G68" s="342">
        <f t="shared" si="84"/>
        <v>0</v>
      </c>
      <c r="H68" s="342">
        <f t="shared" si="84"/>
        <v>0</v>
      </c>
      <c r="I68" s="342">
        <f t="shared" si="84"/>
        <v>0</v>
      </c>
      <c r="J68" s="358"/>
      <c r="K68" s="335" t="str">
        <f>A68</f>
        <v>TOTAL ALTE CHELTUIELI PENTRU  SERVICII, TAXE SI COMISIOANE, COOPERARE- AJUTOR DE MINIMIS</v>
      </c>
      <c r="L68" s="342">
        <f t="shared" ref="L68:Q68" si="85">L62+L56+L60+L52+L45+L38+L42+L43+L44+L61</f>
        <v>0</v>
      </c>
      <c r="M68" s="342">
        <f t="shared" si="85"/>
        <v>0</v>
      </c>
      <c r="N68" s="342">
        <f t="shared" si="85"/>
        <v>0</v>
      </c>
      <c r="O68" s="342">
        <f t="shared" si="85"/>
        <v>0</v>
      </c>
      <c r="P68" s="342">
        <f t="shared" si="85"/>
        <v>0</v>
      </c>
      <c r="Q68" s="342">
        <f t="shared" si="85"/>
        <v>0</v>
      </c>
      <c r="R68" s="337" t="str">
        <f>IF(Q68=I68,"OK","ERROR")</f>
        <v>OK</v>
      </c>
    </row>
    <row r="69" spans="1:18" ht="19.95" customHeight="1" x14ac:dyDescent="0.3">
      <c r="A69" s="348"/>
      <c r="B69" s="348"/>
      <c r="C69" s="349"/>
      <c r="D69" s="349"/>
      <c r="E69" s="349"/>
      <c r="F69" s="349"/>
      <c r="G69" s="349"/>
      <c r="H69" s="349"/>
      <c r="I69" s="349"/>
      <c r="J69" s="360"/>
      <c r="K69" s="349"/>
      <c r="L69" s="349"/>
      <c r="M69" s="349"/>
      <c r="N69" s="349"/>
      <c r="O69" s="349"/>
      <c r="P69" s="349"/>
      <c r="Q69" s="349"/>
      <c r="R69" s="349"/>
    </row>
    <row r="70" spans="1:18" s="321" customFormat="1" ht="25.95" customHeight="1" x14ac:dyDescent="0.3">
      <c r="A70" s="545" t="s">
        <v>1189</v>
      </c>
      <c r="B70" s="545"/>
      <c r="C70" s="545"/>
      <c r="D70" s="545"/>
      <c r="E70" s="545"/>
      <c r="F70" s="545"/>
      <c r="G70" s="545"/>
      <c r="H70" s="545"/>
      <c r="I70" s="545"/>
      <c r="J70" s="358"/>
      <c r="K70" s="361" t="str">
        <f>A70</f>
        <v xml:space="preserve">Cheltuieli de cooperare interregională – finanțabile prin ajutor de minimis </v>
      </c>
      <c r="L70" s="362"/>
      <c r="M70" s="362"/>
      <c r="N70" s="362"/>
      <c r="O70" s="362"/>
      <c r="P70" s="362"/>
      <c r="Q70" s="362">
        <f>SUM(L70:P70)</f>
        <v>0</v>
      </c>
      <c r="R70" s="336" t="str">
        <f>IF(Q70=I70,"OK","ERROR")</f>
        <v>OK</v>
      </c>
    </row>
    <row r="71" spans="1:18" s="317" customFormat="1" ht="60" customHeight="1" x14ac:dyDescent="0.3">
      <c r="A71" s="347" t="s">
        <v>434</v>
      </c>
      <c r="B71" s="347" t="s">
        <v>683</v>
      </c>
      <c r="C71" s="314">
        <v>0</v>
      </c>
      <c r="D71" s="314">
        <v>0</v>
      </c>
      <c r="E71" s="453">
        <f t="shared" ref="E71" si="86">C71+D71</f>
        <v>0</v>
      </c>
      <c r="F71" s="314">
        <v>0</v>
      </c>
      <c r="G71" s="314">
        <v>0</v>
      </c>
      <c r="H71" s="453">
        <f t="shared" ref="H71" si="87">F71+G71</f>
        <v>0</v>
      </c>
      <c r="I71" s="453">
        <f t="shared" ref="I71" si="88">E71+H71</f>
        <v>0</v>
      </c>
      <c r="J71" s="358"/>
      <c r="K71" s="313" t="str">
        <f>B71</f>
        <v>Cheltuieli cu activitati de cooperare</v>
      </c>
      <c r="L71" s="353">
        <v>0</v>
      </c>
      <c r="M71" s="353">
        <v>0</v>
      </c>
      <c r="N71" s="353">
        <v>0</v>
      </c>
      <c r="O71" s="353">
        <v>0</v>
      </c>
      <c r="P71" s="353">
        <v>0</v>
      </c>
      <c r="Q71" s="362">
        <f>SUM(L71:P71)</f>
        <v>0</v>
      </c>
      <c r="R71" s="336" t="str">
        <f>IF(Q71=I71,"OK","ERROR")</f>
        <v>OK</v>
      </c>
    </row>
    <row r="72" spans="1:18" ht="61.8" customHeight="1" x14ac:dyDescent="0.3">
      <c r="A72" s="549" t="s">
        <v>702</v>
      </c>
      <c r="B72" s="549"/>
      <c r="C72" s="342">
        <f>C71</f>
        <v>0</v>
      </c>
      <c r="D72" s="342">
        <f t="shared" ref="D72:I72" si="89">D71</f>
        <v>0</v>
      </c>
      <c r="E72" s="342">
        <f t="shared" si="89"/>
        <v>0</v>
      </c>
      <c r="F72" s="342">
        <f t="shared" si="89"/>
        <v>0</v>
      </c>
      <c r="G72" s="342">
        <f t="shared" si="89"/>
        <v>0</v>
      </c>
      <c r="H72" s="342">
        <f t="shared" si="89"/>
        <v>0</v>
      </c>
      <c r="I72" s="342">
        <f t="shared" si="89"/>
        <v>0</v>
      </c>
      <c r="J72" s="363"/>
      <c r="K72" s="335" t="str">
        <f>A72</f>
        <v>TOTAL CHELTUIELI PRIVIND activități transnaționale de cooperare, integrare în rețele și schimburi de bune practici- AJUTOR DE MINIMIS</v>
      </c>
      <c r="L72" s="342">
        <f>L71</f>
        <v>0</v>
      </c>
      <c r="M72" s="342">
        <f>M71</f>
        <v>0</v>
      </c>
      <c r="N72" s="342">
        <f>N71</f>
        <v>0</v>
      </c>
      <c r="O72" s="342">
        <f>O71</f>
        <v>0</v>
      </c>
      <c r="P72" s="342">
        <f>P71</f>
        <v>0</v>
      </c>
      <c r="Q72" s="362">
        <f t="shared" ref="Q72:Q73" si="90">SUM(L72:P72)</f>
        <v>0</v>
      </c>
      <c r="R72" s="337" t="str">
        <f>IF(Q72=I72,"OK","ERROR")</f>
        <v>OK</v>
      </c>
    </row>
    <row r="73" spans="1:18" ht="65.400000000000006" customHeight="1" x14ac:dyDescent="0.3">
      <c r="A73" s="552" t="s">
        <v>1254</v>
      </c>
      <c r="B73" s="552"/>
      <c r="C73" s="357">
        <f>C72+C68</f>
        <v>0</v>
      </c>
      <c r="D73" s="357">
        <f t="shared" ref="D73:I73" si="91">D72+D68</f>
        <v>0</v>
      </c>
      <c r="E73" s="357">
        <f t="shared" si="91"/>
        <v>0</v>
      </c>
      <c r="F73" s="357">
        <f t="shared" si="91"/>
        <v>0</v>
      </c>
      <c r="G73" s="357">
        <f t="shared" si="91"/>
        <v>0</v>
      </c>
      <c r="H73" s="357">
        <f t="shared" si="91"/>
        <v>0</v>
      </c>
      <c r="I73" s="357">
        <f t="shared" si="91"/>
        <v>0</v>
      </c>
      <c r="J73" s="358"/>
      <c r="K73" s="359" t="str">
        <f>A73</f>
        <v xml:space="preserve">TOTAL CHELTUIELI AJUTOR DE MINIMIS,  Regulamentului (UE) 2023/2831 AL COMISIEI din 13 decembrie 2023 privind aplicarea articolelor 107 și 108 din Tratatul privind funcționarea Uniunii Europene ajutoarelor de minimis, </v>
      </c>
      <c r="L73" s="357">
        <f>L72+L68</f>
        <v>0</v>
      </c>
      <c r="M73" s="357">
        <f t="shared" ref="M73:Q73" si="92">M72+M68</f>
        <v>0</v>
      </c>
      <c r="N73" s="357">
        <f t="shared" si="92"/>
        <v>0</v>
      </c>
      <c r="O73" s="357">
        <f t="shared" si="92"/>
        <v>0</v>
      </c>
      <c r="P73" s="357">
        <f t="shared" si="92"/>
        <v>0</v>
      </c>
      <c r="Q73" s="362">
        <f>SUM(L73:P73)</f>
        <v>0</v>
      </c>
      <c r="R73" s="337" t="str">
        <f>IF(Q73=I73,"OK","ERROR")</f>
        <v>OK</v>
      </c>
    </row>
    <row r="74" spans="1:18" ht="65.400000000000006" customHeight="1" x14ac:dyDescent="0.3">
      <c r="A74" s="331"/>
      <c r="B74" s="331"/>
      <c r="C74" s="361"/>
      <c r="D74" s="361"/>
      <c r="E74" s="361"/>
      <c r="F74" s="361"/>
      <c r="G74" s="361"/>
      <c r="H74" s="361"/>
      <c r="I74" s="361"/>
      <c r="J74" s="326"/>
      <c r="K74" s="335"/>
      <c r="L74" s="361"/>
      <c r="M74" s="361"/>
      <c r="N74" s="361"/>
      <c r="O74" s="361"/>
      <c r="P74" s="361"/>
      <c r="Q74" s="361"/>
      <c r="R74" s="337"/>
    </row>
    <row r="75" spans="1:18" s="309" customFormat="1" ht="46.2" customHeight="1" x14ac:dyDescent="0.3">
      <c r="A75" s="534" t="s">
        <v>1191</v>
      </c>
      <c r="B75" s="534"/>
      <c r="C75" s="534"/>
      <c r="D75" s="534"/>
      <c r="E75" s="534"/>
      <c r="F75" s="534"/>
      <c r="G75" s="534"/>
      <c r="H75" s="534"/>
      <c r="I75" s="534"/>
      <c r="K75" s="534" t="str">
        <f>A75</f>
        <v>CHELTUIELI ELIGIBILE FINANTATE PRIN AJUTOR DE STAT REGIONAL</v>
      </c>
      <c r="L75" s="534"/>
      <c r="M75" s="534"/>
      <c r="N75" s="534"/>
      <c r="O75" s="534"/>
      <c r="P75" s="534"/>
      <c r="Q75" s="534"/>
      <c r="R75" s="534"/>
    </row>
    <row r="76" spans="1:18" s="317" customFormat="1" ht="47.4" customHeight="1" x14ac:dyDescent="0.3">
      <c r="A76" s="347" t="s">
        <v>433</v>
      </c>
      <c r="B76" s="347" t="s">
        <v>452</v>
      </c>
      <c r="C76" s="310">
        <v>0</v>
      </c>
      <c r="D76" s="310">
        <v>0</v>
      </c>
      <c r="E76" s="311">
        <f>C76+D76</f>
        <v>0</v>
      </c>
      <c r="F76" s="310">
        <v>0</v>
      </c>
      <c r="G76" s="310">
        <v>0</v>
      </c>
      <c r="H76" s="311">
        <f>F76+G76</f>
        <v>0</v>
      </c>
      <c r="I76" s="311">
        <f>E76+H76</f>
        <v>0</v>
      </c>
      <c r="J76" s="312"/>
      <c r="K76" s="313" t="str">
        <f>B76</f>
        <v>1.2 Amenajarea terenului</v>
      </c>
      <c r="L76" s="314">
        <v>0</v>
      </c>
      <c r="M76" s="314">
        <v>0</v>
      </c>
      <c r="N76" s="314">
        <v>0</v>
      </c>
      <c r="O76" s="314">
        <v>0</v>
      </c>
      <c r="P76" s="314">
        <v>0</v>
      </c>
      <c r="Q76" s="315">
        <f>SUM(L76:P76)</f>
        <v>0</v>
      </c>
      <c r="R76" s="316" t="str">
        <f>IF(Q76=I76,"OK","ERROR")</f>
        <v>OK</v>
      </c>
    </row>
    <row r="77" spans="1:18" s="317" customFormat="1" ht="48" customHeight="1" x14ac:dyDescent="0.3">
      <c r="A77" s="347" t="s">
        <v>433</v>
      </c>
      <c r="B77" s="347" t="s">
        <v>1192</v>
      </c>
      <c r="C77" s="310">
        <v>0</v>
      </c>
      <c r="D77" s="310">
        <v>0</v>
      </c>
      <c r="E77" s="311">
        <f t="shared" ref="E77:E82" si="93">C77+D77</f>
        <v>0</v>
      </c>
      <c r="F77" s="310">
        <v>0</v>
      </c>
      <c r="G77" s="310">
        <v>0</v>
      </c>
      <c r="H77" s="311">
        <f t="shared" ref="H77:H82" si="94">F77+G77</f>
        <v>0</v>
      </c>
      <c r="I77" s="311">
        <f t="shared" ref="I77:I82" si="95">E77+H77</f>
        <v>0</v>
      </c>
      <c r="J77" s="312"/>
      <c r="K77" s="313" t="str">
        <f t="shared" ref="K77:K82" si="96">B77</f>
        <v>1.3 Amenajări pentru protecţia mediului şi aducerea terenului la starea iniţială</v>
      </c>
      <c r="L77" s="314">
        <v>0</v>
      </c>
      <c r="M77" s="314">
        <v>0</v>
      </c>
      <c r="N77" s="314">
        <v>0</v>
      </c>
      <c r="O77" s="314">
        <v>0</v>
      </c>
      <c r="P77" s="314">
        <v>0</v>
      </c>
      <c r="Q77" s="315">
        <f t="shared" ref="Q77:Q82" si="97">SUM(L77:P77)</f>
        <v>0</v>
      </c>
      <c r="R77" s="316" t="str">
        <f t="shared" ref="R77:R93" si="98">IF(Q77=I77,"OK","ERROR")</f>
        <v>OK</v>
      </c>
    </row>
    <row r="78" spans="1:18" s="317" customFormat="1" ht="60.6" customHeight="1" x14ac:dyDescent="0.3">
      <c r="A78" s="347" t="s">
        <v>433</v>
      </c>
      <c r="B78" s="347" t="s">
        <v>1193</v>
      </c>
      <c r="C78" s="318"/>
      <c r="D78" s="318"/>
      <c r="E78" s="311">
        <f t="shared" si="93"/>
        <v>0</v>
      </c>
      <c r="F78" s="310">
        <v>0</v>
      </c>
      <c r="G78" s="310">
        <v>0</v>
      </c>
      <c r="H78" s="311">
        <f t="shared" si="94"/>
        <v>0</v>
      </c>
      <c r="I78" s="311">
        <f t="shared" si="95"/>
        <v>0</v>
      </c>
      <c r="J78" s="312"/>
      <c r="K78" s="313" t="str">
        <f t="shared" si="96"/>
        <v>1.4 Cheltuieli pentru relocarea/protecţia utilităţilor</v>
      </c>
      <c r="L78" s="314">
        <v>0</v>
      </c>
      <c r="M78" s="314">
        <v>0</v>
      </c>
      <c r="N78" s="314">
        <v>0</v>
      </c>
      <c r="O78" s="314">
        <v>0</v>
      </c>
      <c r="P78" s="314">
        <v>0</v>
      </c>
      <c r="Q78" s="315">
        <f t="shared" si="97"/>
        <v>0</v>
      </c>
      <c r="R78" s="316" t="str">
        <f t="shared" si="98"/>
        <v>OK</v>
      </c>
    </row>
    <row r="79" spans="1:18" s="317" customFormat="1" ht="52.8" customHeight="1" x14ac:dyDescent="0.3">
      <c r="A79" s="347" t="s">
        <v>1194</v>
      </c>
      <c r="B79" s="347" t="s">
        <v>1195</v>
      </c>
      <c r="C79" s="310">
        <v>0</v>
      </c>
      <c r="D79" s="310">
        <v>0</v>
      </c>
      <c r="E79" s="311">
        <f t="shared" si="93"/>
        <v>0</v>
      </c>
      <c r="F79" s="310">
        <v>0</v>
      </c>
      <c r="G79" s="310">
        <v>0</v>
      </c>
      <c r="H79" s="311">
        <f t="shared" si="94"/>
        <v>0</v>
      </c>
      <c r="I79" s="311">
        <f t="shared" si="95"/>
        <v>0</v>
      </c>
      <c r="J79" s="312"/>
      <c r="K79" s="313" t="str">
        <f t="shared" si="96"/>
        <v>2 - Cheltuieli pentru asigurarea utilităţilor necesare obiectivului de investiţii</v>
      </c>
      <c r="L79" s="314">
        <v>0</v>
      </c>
      <c r="M79" s="314">
        <v>0</v>
      </c>
      <c r="N79" s="314">
        <v>0</v>
      </c>
      <c r="O79" s="314">
        <v>0</v>
      </c>
      <c r="P79" s="314">
        <v>0</v>
      </c>
      <c r="Q79" s="315">
        <f t="shared" si="97"/>
        <v>0</v>
      </c>
      <c r="R79" s="316" t="str">
        <f t="shared" si="98"/>
        <v>OK</v>
      </c>
    </row>
    <row r="80" spans="1:18" s="317" customFormat="1" ht="52.8" customHeight="1" x14ac:dyDescent="0.3">
      <c r="A80" s="347" t="s">
        <v>433</v>
      </c>
      <c r="B80" s="347" t="s">
        <v>1196</v>
      </c>
      <c r="C80" s="310">
        <v>0</v>
      </c>
      <c r="D80" s="310">
        <v>0</v>
      </c>
      <c r="E80" s="311">
        <f t="shared" si="93"/>
        <v>0</v>
      </c>
      <c r="F80" s="310">
        <v>0</v>
      </c>
      <c r="G80" s="310">
        <v>0</v>
      </c>
      <c r="H80" s="311">
        <f t="shared" si="94"/>
        <v>0</v>
      </c>
      <c r="I80" s="311">
        <f t="shared" si="95"/>
        <v>0</v>
      </c>
      <c r="J80" s="312"/>
      <c r="K80" s="313" t="str">
        <f t="shared" si="96"/>
        <v>4.1 Construcţii şi instalaţii</v>
      </c>
      <c r="L80" s="314">
        <v>0</v>
      </c>
      <c r="M80" s="314">
        <v>0</v>
      </c>
      <c r="N80" s="314">
        <v>0</v>
      </c>
      <c r="O80" s="314">
        <v>0</v>
      </c>
      <c r="P80" s="314">
        <v>0</v>
      </c>
      <c r="Q80" s="315">
        <f t="shared" si="97"/>
        <v>0</v>
      </c>
      <c r="R80" s="316" t="str">
        <f t="shared" si="98"/>
        <v>OK</v>
      </c>
    </row>
    <row r="81" spans="1:18" s="317" customFormat="1" ht="71.400000000000006" customHeight="1" x14ac:dyDescent="0.3">
      <c r="A81" s="347" t="s">
        <v>433</v>
      </c>
      <c r="B81" s="347" t="s">
        <v>1197</v>
      </c>
      <c r="C81" s="310">
        <v>0</v>
      </c>
      <c r="D81" s="310">
        <v>0</v>
      </c>
      <c r="E81" s="311">
        <f t="shared" si="93"/>
        <v>0</v>
      </c>
      <c r="F81" s="310">
        <v>0</v>
      </c>
      <c r="G81" s="310">
        <v>0</v>
      </c>
      <c r="H81" s="311">
        <f t="shared" si="94"/>
        <v>0</v>
      </c>
      <c r="I81" s="311">
        <f t="shared" si="95"/>
        <v>0</v>
      </c>
      <c r="J81" s="312"/>
      <c r="K81" s="313" t="str">
        <f t="shared" si="96"/>
        <v>4.2 Montaj utilaje, echipamente tehnologice şi funcţionale</v>
      </c>
      <c r="L81" s="314">
        <v>0</v>
      </c>
      <c r="M81" s="314">
        <v>0</v>
      </c>
      <c r="N81" s="314">
        <v>0</v>
      </c>
      <c r="O81" s="314">
        <v>0</v>
      </c>
      <c r="P81" s="314">
        <v>0</v>
      </c>
      <c r="Q81" s="315">
        <f t="shared" si="97"/>
        <v>0</v>
      </c>
      <c r="R81" s="316" t="str">
        <f t="shared" si="98"/>
        <v>OK</v>
      </c>
    </row>
    <row r="82" spans="1:18" s="317" customFormat="1" ht="78.599999999999994" customHeight="1" x14ac:dyDescent="0.3">
      <c r="A82" s="347" t="s">
        <v>433</v>
      </c>
      <c r="B82" s="347" t="s">
        <v>1198</v>
      </c>
      <c r="C82" s="310">
        <v>0</v>
      </c>
      <c r="D82" s="310">
        <v>0</v>
      </c>
      <c r="E82" s="311">
        <f t="shared" si="93"/>
        <v>0</v>
      </c>
      <c r="F82" s="310">
        <v>0</v>
      </c>
      <c r="G82" s="310">
        <v>0</v>
      </c>
      <c r="H82" s="311">
        <f t="shared" si="94"/>
        <v>0</v>
      </c>
      <c r="I82" s="311">
        <f t="shared" si="95"/>
        <v>0</v>
      </c>
      <c r="J82" s="312"/>
      <c r="K82" s="313" t="str">
        <f t="shared" si="96"/>
        <v>4.3 Utilaje, echipamente tehnologice şi funcţionale care necesită montaj</v>
      </c>
      <c r="L82" s="314">
        <v>0</v>
      </c>
      <c r="M82" s="314">
        <v>0</v>
      </c>
      <c r="N82" s="314">
        <v>0</v>
      </c>
      <c r="O82" s="314">
        <v>0</v>
      </c>
      <c r="P82" s="314">
        <v>0</v>
      </c>
      <c r="Q82" s="315">
        <f t="shared" si="97"/>
        <v>0</v>
      </c>
      <c r="R82" s="316" t="str">
        <f t="shared" si="98"/>
        <v>OK</v>
      </c>
    </row>
    <row r="83" spans="1:18" s="317" customFormat="1" ht="78.599999999999994" customHeight="1" x14ac:dyDescent="0.3">
      <c r="A83" s="347" t="s">
        <v>432</v>
      </c>
      <c r="B83" s="347" t="s">
        <v>1199</v>
      </c>
      <c r="C83" s="310">
        <v>0</v>
      </c>
      <c r="D83" s="310">
        <v>0</v>
      </c>
      <c r="E83" s="311">
        <f t="shared" ref="E83:E84" si="99">C83+D83</f>
        <v>0</v>
      </c>
      <c r="F83" s="310">
        <v>0</v>
      </c>
      <c r="G83" s="310">
        <v>0</v>
      </c>
      <c r="H83" s="311">
        <f t="shared" ref="H83:H84" si="100">F83+G83</f>
        <v>0</v>
      </c>
      <c r="I83" s="311">
        <f t="shared" ref="I83:I84" si="101">E83+H83</f>
        <v>0</v>
      </c>
      <c r="J83" s="312"/>
      <c r="K83" s="313" t="str">
        <f t="shared" ref="K83:K84" si="102">B83</f>
        <v>4.4 Utilaje, echipamente tehnologice şi funcţionale care nu necesită montaj şi echipamente de transport</v>
      </c>
      <c r="L83" s="314">
        <v>0</v>
      </c>
      <c r="M83" s="314">
        <v>0</v>
      </c>
      <c r="N83" s="314">
        <v>0</v>
      </c>
      <c r="O83" s="314">
        <v>0</v>
      </c>
      <c r="P83" s="314">
        <v>0</v>
      </c>
      <c r="Q83" s="315">
        <f t="shared" ref="Q83:Q84" si="103">SUM(L83:P83)</f>
        <v>0</v>
      </c>
      <c r="R83" s="316" t="str">
        <f t="shared" ref="R83:R84" si="104">IF(Q83=I83,"OK","ERROR")</f>
        <v>OK</v>
      </c>
    </row>
    <row r="84" spans="1:18" s="317" customFormat="1" ht="78.599999999999994" customHeight="1" x14ac:dyDescent="0.3">
      <c r="A84" s="347" t="s">
        <v>432</v>
      </c>
      <c r="B84" s="347" t="s">
        <v>455</v>
      </c>
      <c r="C84" s="310">
        <v>0</v>
      </c>
      <c r="D84" s="310">
        <v>0</v>
      </c>
      <c r="E84" s="311">
        <f t="shared" si="99"/>
        <v>0</v>
      </c>
      <c r="F84" s="310">
        <v>0</v>
      </c>
      <c r="G84" s="310">
        <v>0</v>
      </c>
      <c r="H84" s="311">
        <f t="shared" si="100"/>
        <v>0</v>
      </c>
      <c r="I84" s="311">
        <f t="shared" si="101"/>
        <v>0</v>
      </c>
      <c r="J84" s="312"/>
      <c r="K84" s="313" t="str">
        <f t="shared" si="102"/>
        <v>4.5 Dotări</v>
      </c>
      <c r="L84" s="314">
        <v>0</v>
      </c>
      <c r="M84" s="314">
        <v>0</v>
      </c>
      <c r="N84" s="314">
        <v>0</v>
      </c>
      <c r="O84" s="314">
        <v>0</v>
      </c>
      <c r="P84" s="314">
        <v>0</v>
      </c>
      <c r="Q84" s="315">
        <f t="shared" si="103"/>
        <v>0</v>
      </c>
      <c r="R84" s="316" t="str">
        <f t="shared" si="104"/>
        <v>OK</v>
      </c>
    </row>
    <row r="85" spans="1:18" s="317" customFormat="1" ht="78.599999999999994" customHeight="1" x14ac:dyDescent="0.3">
      <c r="A85" s="347" t="s">
        <v>456</v>
      </c>
      <c r="B85" s="347" t="s">
        <v>457</v>
      </c>
      <c r="C85" s="310">
        <v>0</v>
      </c>
      <c r="D85" s="310">
        <v>0</v>
      </c>
      <c r="E85" s="311">
        <f t="shared" ref="E85:E87" si="105">C85+D85</f>
        <v>0</v>
      </c>
      <c r="F85" s="310">
        <v>0</v>
      </c>
      <c r="G85" s="310">
        <v>0</v>
      </c>
      <c r="H85" s="311">
        <f t="shared" ref="H85:H87" si="106">F85+G85</f>
        <v>0</v>
      </c>
      <c r="I85" s="311">
        <f t="shared" ref="I85:I87" si="107">E85+H85</f>
        <v>0</v>
      </c>
      <c r="J85" s="312"/>
      <c r="K85" s="313" t="str">
        <f t="shared" ref="K85:K87" si="108">B85</f>
        <v>4.6 Active necorporale</v>
      </c>
      <c r="L85" s="314">
        <v>0</v>
      </c>
      <c r="M85" s="314">
        <v>0</v>
      </c>
      <c r="N85" s="314">
        <v>0</v>
      </c>
      <c r="O85" s="314">
        <v>0</v>
      </c>
      <c r="P85" s="314">
        <v>0</v>
      </c>
      <c r="Q85" s="315">
        <f t="shared" ref="Q85:Q87" si="109">SUM(L85:P85)</f>
        <v>0</v>
      </c>
      <c r="R85" s="316" t="str">
        <f t="shared" ref="R85:R87" si="110">IF(Q85=I85,"OK","ERROR")</f>
        <v>OK</v>
      </c>
    </row>
    <row r="86" spans="1:18" s="317" customFormat="1" ht="78.599999999999994" customHeight="1" x14ac:dyDescent="0.3">
      <c r="A86" s="347" t="s">
        <v>433</v>
      </c>
      <c r="B86" s="347" t="s">
        <v>1200</v>
      </c>
      <c r="C86" s="310">
        <v>0</v>
      </c>
      <c r="D86" s="310">
        <v>0</v>
      </c>
      <c r="E86" s="311">
        <f t="shared" si="105"/>
        <v>0</v>
      </c>
      <c r="F86" s="310">
        <v>0</v>
      </c>
      <c r="G86" s="310">
        <v>0</v>
      </c>
      <c r="H86" s="311">
        <f t="shared" si="106"/>
        <v>0</v>
      </c>
      <c r="I86" s="311">
        <f t="shared" si="107"/>
        <v>0</v>
      </c>
      <c r="J86" s="312"/>
      <c r="K86" s="313" t="str">
        <f t="shared" si="108"/>
        <v>5.1.1 Lucrări de construcţii şi instalaţii aferente organizării de şantier</v>
      </c>
      <c r="L86" s="314">
        <v>0</v>
      </c>
      <c r="M86" s="314">
        <v>0</v>
      </c>
      <c r="N86" s="314">
        <v>0</v>
      </c>
      <c r="O86" s="314">
        <v>0</v>
      </c>
      <c r="P86" s="314">
        <v>0</v>
      </c>
      <c r="Q86" s="315">
        <f t="shared" si="109"/>
        <v>0</v>
      </c>
      <c r="R86" s="316" t="str">
        <f t="shared" si="110"/>
        <v>OK</v>
      </c>
    </row>
    <row r="87" spans="1:18" s="317" customFormat="1" ht="52.8" customHeight="1" x14ac:dyDescent="0.3">
      <c r="A87" s="347" t="s">
        <v>433</v>
      </c>
      <c r="B87" s="347" t="s">
        <v>1201</v>
      </c>
      <c r="C87" s="310">
        <v>0</v>
      </c>
      <c r="D87" s="310">
        <v>0</v>
      </c>
      <c r="E87" s="311">
        <f t="shared" si="105"/>
        <v>0</v>
      </c>
      <c r="F87" s="310">
        <v>0</v>
      </c>
      <c r="G87" s="310">
        <v>0</v>
      </c>
      <c r="H87" s="311">
        <f t="shared" si="106"/>
        <v>0</v>
      </c>
      <c r="I87" s="311">
        <f t="shared" si="107"/>
        <v>0</v>
      </c>
      <c r="J87" s="312"/>
      <c r="K87" s="313" t="str">
        <f t="shared" si="108"/>
        <v>5.1.2 Cheltuieli conexe organizării şantierului</v>
      </c>
      <c r="L87" s="314">
        <v>0</v>
      </c>
      <c r="M87" s="314">
        <v>0</v>
      </c>
      <c r="N87" s="314">
        <v>0</v>
      </c>
      <c r="O87" s="314">
        <v>0</v>
      </c>
      <c r="P87" s="314">
        <v>0</v>
      </c>
      <c r="Q87" s="315">
        <f t="shared" si="109"/>
        <v>0</v>
      </c>
      <c r="R87" s="316" t="str">
        <f t="shared" si="110"/>
        <v>OK</v>
      </c>
    </row>
    <row r="88" spans="1:18" s="317" customFormat="1" ht="52.8" customHeight="1" x14ac:dyDescent="0.3">
      <c r="A88" s="347" t="s">
        <v>433</v>
      </c>
      <c r="B88" s="347" t="s">
        <v>1202</v>
      </c>
      <c r="C88" s="310">
        <v>0</v>
      </c>
      <c r="D88" s="310">
        <v>0</v>
      </c>
      <c r="E88" s="311">
        <f t="shared" ref="E88:E92" si="111">C88+D88</f>
        <v>0</v>
      </c>
      <c r="F88" s="310">
        <v>0</v>
      </c>
      <c r="G88" s="310">
        <v>0</v>
      </c>
      <c r="H88" s="311">
        <f t="shared" ref="H88:H92" si="112">F88+G88</f>
        <v>0</v>
      </c>
      <c r="I88" s="311">
        <f t="shared" ref="I88:I92" si="113">E88+H88</f>
        <v>0</v>
      </c>
      <c r="J88" s="312"/>
      <c r="K88" s="313" t="str">
        <f t="shared" ref="K88:K92" si="114">B88</f>
        <v>5.3 Cheltuieli diverse şi neprevăzute</v>
      </c>
      <c r="L88" s="314">
        <v>0</v>
      </c>
      <c r="M88" s="314">
        <v>0</v>
      </c>
      <c r="N88" s="314">
        <v>0</v>
      </c>
      <c r="O88" s="314">
        <v>0</v>
      </c>
      <c r="P88" s="314">
        <v>0</v>
      </c>
      <c r="Q88" s="315">
        <f t="shared" ref="Q88:Q92" si="115">SUM(L88:P88)</f>
        <v>0</v>
      </c>
      <c r="R88" s="316" t="str">
        <f t="shared" ref="R88:R92" si="116">IF(Q88=I88,"OK","ERROR")</f>
        <v>OK</v>
      </c>
    </row>
    <row r="89" spans="1:18" s="317" customFormat="1" ht="52.8" customHeight="1" x14ac:dyDescent="0.3">
      <c r="A89" s="347" t="s">
        <v>433</v>
      </c>
      <c r="B89" s="347" t="s">
        <v>1203</v>
      </c>
      <c r="C89" s="318"/>
      <c r="D89" s="318"/>
      <c r="E89" s="311">
        <f t="shared" si="111"/>
        <v>0</v>
      </c>
      <c r="F89" s="310">
        <v>0</v>
      </c>
      <c r="G89" s="310">
        <v>0</v>
      </c>
      <c r="H89" s="311">
        <f t="shared" si="112"/>
        <v>0</v>
      </c>
      <c r="I89" s="311">
        <f t="shared" si="113"/>
        <v>0</v>
      </c>
      <c r="J89" s="312"/>
      <c r="K89" s="313" t="str">
        <f t="shared" si="114"/>
        <v>6.1 Pregatirea personalului de exploatare</v>
      </c>
      <c r="L89" s="314">
        <v>0</v>
      </c>
      <c r="M89" s="314">
        <v>0</v>
      </c>
      <c r="N89" s="314">
        <v>0</v>
      </c>
      <c r="O89" s="314">
        <v>0</v>
      </c>
      <c r="P89" s="314">
        <v>0</v>
      </c>
      <c r="Q89" s="315">
        <f t="shared" si="115"/>
        <v>0</v>
      </c>
      <c r="R89" s="316" t="str">
        <f t="shared" si="116"/>
        <v>OK</v>
      </c>
    </row>
    <row r="90" spans="1:18" s="317" customFormat="1" ht="52.8" customHeight="1" x14ac:dyDescent="0.3">
      <c r="A90" s="347" t="s">
        <v>433</v>
      </c>
      <c r="B90" s="347" t="s">
        <v>458</v>
      </c>
      <c r="C90" s="318"/>
      <c r="D90" s="318"/>
      <c r="E90" s="311">
        <f t="shared" si="111"/>
        <v>0</v>
      </c>
      <c r="F90" s="310">
        <v>0</v>
      </c>
      <c r="G90" s="310">
        <v>0</v>
      </c>
      <c r="H90" s="311">
        <f t="shared" si="112"/>
        <v>0</v>
      </c>
      <c r="I90" s="311">
        <f t="shared" si="113"/>
        <v>0</v>
      </c>
      <c r="J90" s="312"/>
      <c r="K90" s="313" t="str">
        <f t="shared" si="114"/>
        <v>6.2 Probe tehnologice si teste</v>
      </c>
      <c r="L90" s="314">
        <v>0</v>
      </c>
      <c r="M90" s="314">
        <v>0</v>
      </c>
      <c r="N90" s="314">
        <v>0</v>
      </c>
      <c r="O90" s="314">
        <v>0</v>
      </c>
      <c r="P90" s="314">
        <v>0</v>
      </c>
      <c r="Q90" s="315">
        <f t="shared" si="115"/>
        <v>0</v>
      </c>
      <c r="R90" s="316" t="str">
        <f t="shared" si="116"/>
        <v>OK</v>
      </c>
    </row>
    <row r="91" spans="1:18" s="317" customFormat="1" ht="52.8" customHeight="1" x14ac:dyDescent="0.3">
      <c r="A91" s="347" t="s">
        <v>1204</v>
      </c>
      <c r="B91" s="347" t="s">
        <v>1205</v>
      </c>
      <c r="C91" s="318"/>
      <c r="D91" s="318"/>
      <c r="E91" s="311">
        <f t="shared" si="111"/>
        <v>0</v>
      </c>
      <c r="F91" s="310">
        <v>0</v>
      </c>
      <c r="G91" s="310">
        <v>0</v>
      </c>
      <c r="H91" s="311">
        <f t="shared" si="112"/>
        <v>0</v>
      </c>
      <c r="I91" s="311">
        <f t="shared" si="113"/>
        <v>0</v>
      </c>
      <c r="J91" s="312"/>
      <c r="K91" s="313" t="str">
        <f t="shared" si="114"/>
        <v xml:space="preserve">7.1 Cheltuieli aferente marjei de buget </v>
      </c>
      <c r="L91" s="314">
        <v>0</v>
      </c>
      <c r="M91" s="314">
        <v>0</v>
      </c>
      <c r="N91" s="314">
        <v>0</v>
      </c>
      <c r="O91" s="314">
        <v>0</v>
      </c>
      <c r="P91" s="314">
        <v>0</v>
      </c>
      <c r="Q91" s="315">
        <f t="shared" si="115"/>
        <v>0</v>
      </c>
      <c r="R91" s="316" t="str">
        <f t="shared" si="116"/>
        <v>OK</v>
      </c>
    </row>
    <row r="92" spans="1:18" s="317" customFormat="1" ht="61.2" customHeight="1" x14ac:dyDescent="0.3">
      <c r="A92" s="347" t="s">
        <v>1206</v>
      </c>
      <c r="B92" s="347" t="s">
        <v>1207</v>
      </c>
      <c r="C92" s="318"/>
      <c r="D92" s="318"/>
      <c r="E92" s="311">
        <f t="shared" si="111"/>
        <v>0</v>
      </c>
      <c r="F92" s="310">
        <v>0</v>
      </c>
      <c r="G92" s="310">
        <v>0</v>
      </c>
      <c r="H92" s="311">
        <f t="shared" si="112"/>
        <v>0</v>
      </c>
      <c r="I92" s="311">
        <f t="shared" si="113"/>
        <v>0</v>
      </c>
      <c r="J92" s="312"/>
      <c r="K92" s="313" t="str">
        <f t="shared" si="114"/>
        <v>7.2 Cheltuieli pentru constituirea rezervei de implementare pentru ajustarea de preţ</v>
      </c>
      <c r="L92" s="314">
        <v>0</v>
      </c>
      <c r="M92" s="314">
        <v>0</v>
      </c>
      <c r="N92" s="314">
        <v>0</v>
      </c>
      <c r="O92" s="314">
        <v>0</v>
      </c>
      <c r="P92" s="314">
        <v>0</v>
      </c>
      <c r="Q92" s="315">
        <f t="shared" si="115"/>
        <v>0</v>
      </c>
      <c r="R92" s="316" t="str">
        <f t="shared" si="116"/>
        <v>OK</v>
      </c>
    </row>
    <row r="93" spans="1:18" s="321" customFormat="1" ht="40.200000000000003" customHeight="1" x14ac:dyDescent="0.3">
      <c r="A93" s="535" t="s">
        <v>1190</v>
      </c>
      <c r="B93" s="536"/>
      <c r="C93" s="342">
        <f>SUM(C76:C92)</f>
        <v>0</v>
      </c>
      <c r="D93" s="342">
        <f t="shared" ref="D93:I93" si="117">SUM(D76:D92)</f>
        <v>0</v>
      </c>
      <c r="E93" s="342">
        <f t="shared" si="117"/>
        <v>0</v>
      </c>
      <c r="F93" s="342">
        <f t="shared" si="117"/>
        <v>0</v>
      </c>
      <c r="G93" s="342">
        <f t="shared" si="117"/>
        <v>0</v>
      </c>
      <c r="H93" s="342">
        <f t="shared" si="117"/>
        <v>0</v>
      </c>
      <c r="I93" s="342">
        <f t="shared" si="117"/>
        <v>0</v>
      </c>
      <c r="J93" s="449" t="str">
        <f>IF(E93&gt;C104*50%,"!!! Atentie prag- nu poate depăși 50% din valoarea eligibilă a proiectului","")</f>
        <v/>
      </c>
      <c r="K93" s="343" t="str">
        <f>A93</f>
        <v>AJUTOR DE STAT REGIONAL</v>
      </c>
      <c r="L93" s="342">
        <f t="shared" ref="L93" si="118">SUM(L76:L92)</f>
        <v>0</v>
      </c>
      <c r="M93" s="342">
        <f t="shared" ref="M93" si="119">SUM(M76:M92)</f>
        <v>0</v>
      </c>
      <c r="N93" s="342">
        <f t="shared" ref="N93" si="120">SUM(N76:N92)</f>
        <v>0</v>
      </c>
      <c r="O93" s="342">
        <f t="shared" ref="O93" si="121">SUM(O76:O92)</f>
        <v>0</v>
      </c>
      <c r="P93" s="342">
        <f t="shared" ref="P93" si="122">SUM(P76:P92)</f>
        <v>0</v>
      </c>
      <c r="Q93" s="342">
        <f>SUM(Q76:Q92)</f>
        <v>0</v>
      </c>
      <c r="R93" s="316" t="str">
        <f t="shared" si="98"/>
        <v>OK</v>
      </c>
    </row>
    <row r="94" spans="1:18" ht="32.25" customHeight="1" x14ac:dyDescent="0.3">
      <c r="A94" s="547" t="s">
        <v>703</v>
      </c>
      <c r="B94" s="548"/>
      <c r="C94" s="364">
        <f>C93+C72+C68+C34+C29</f>
        <v>0</v>
      </c>
      <c r="D94" s="364">
        <f t="shared" ref="D94:I94" si="123">D93+D72+D68+D34+D29</f>
        <v>0</v>
      </c>
      <c r="E94" s="364">
        <f t="shared" si="123"/>
        <v>0</v>
      </c>
      <c r="F94" s="364">
        <f t="shared" si="123"/>
        <v>0</v>
      </c>
      <c r="G94" s="364">
        <f t="shared" si="123"/>
        <v>0</v>
      </c>
      <c r="H94" s="364">
        <f t="shared" si="123"/>
        <v>0</v>
      </c>
      <c r="I94" s="364">
        <f t="shared" si="123"/>
        <v>0</v>
      </c>
      <c r="J94" s="358"/>
      <c r="K94" s="365" t="str">
        <f>A94</f>
        <v>TOTAL BUGET</v>
      </c>
      <c r="L94" s="364">
        <f t="shared" ref="L94" si="124">L93+L72+L68+L34+L29</f>
        <v>0</v>
      </c>
      <c r="M94" s="364">
        <f t="shared" ref="M94" si="125">M93+M72+M68+M34+M29</f>
        <v>0</v>
      </c>
      <c r="N94" s="364">
        <f t="shared" ref="N94" si="126">N93+N72+N68+N34+N29</f>
        <v>0</v>
      </c>
      <c r="O94" s="364">
        <f t="shared" ref="O94" si="127">O93+O72+O68+O34+O29</f>
        <v>0</v>
      </c>
      <c r="P94" s="364">
        <f t="shared" ref="P94" si="128">P93+P72+P68+P34+P29</f>
        <v>0</v>
      </c>
      <c r="Q94" s="364">
        <f t="shared" ref="Q94" si="129">Q93+Q72+Q68+Q34+Q29</f>
        <v>0</v>
      </c>
      <c r="R94" s="366" t="str">
        <f>IF(Q94=I94,"OK","ERROR")</f>
        <v>OK</v>
      </c>
    </row>
    <row r="95" spans="1:18" x14ac:dyDescent="0.3">
      <c r="C95" s="367"/>
      <c r="E95" s="367"/>
      <c r="H95" s="367"/>
      <c r="I95" s="367"/>
      <c r="L95" s="368" t="s">
        <v>172</v>
      </c>
      <c r="M95" s="368" t="s">
        <v>173</v>
      </c>
      <c r="N95" s="368" t="s">
        <v>174</v>
      </c>
      <c r="O95" s="368" t="s">
        <v>175</v>
      </c>
      <c r="P95" s="368" t="s">
        <v>445</v>
      </c>
      <c r="Q95" s="368" t="s">
        <v>144</v>
      </c>
    </row>
    <row r="96" spans="1:18" x14ac:dyDescent="0.3">
      <c r="C96" s="367"/>
      <c r="E96" s="367"/>
      <c r="H96" s="367"/>
      <c r="I96" s="367"/>
      <c r="L96" s="369" t="str">
        <f>IFERROR(L94/$Q$94,"")</f>
        <v/>
      </c>
      <c r="M96" s="369" t="str">
        <f t="shared" ref="M96:P96" si="130">IFERROR(M94/$Q$94,"")</f>
        <v/>
      </c>
      <c r="N96" s="369" t="str">
        <f t="shared" si="130"/>
        <v/>
      </c>
      <c r="O96" s="369" t="str">
        <f t="shared" si="130"/>
        <v/>
      </c>
      <c r="P96" s="369" t="str">
        <f t="shared" si="130"/>
        <v/>
      </c>
      <c r="Q96" s="370">
        <f>SUM(L96:P96)</f>
        <v>0</v>
      </c>
    </row>
    <row r="97" spans="1:17" x14ac:dyDescent="0.3">
      <c r="C97" s="367"/>
      <c r="E97" s="367"/>
      <c r="H97" s="367"/>
      <c r="I97" s="367"/>
      <c r="L97" s="369"/>
      <c r="M97" s="369"/>
      <c r="N97" s="369"/>
      <c r="O97" s="369"/>
      <c r="P97" s="369"/>
      <c r="Q97" s="370"/>
    </row>
    <row r="98" spans="1:17" ht="60" customHeight="1" x14ac:dyDescent="0.3">
      <c r="C98" s="367"/>
      <c r="D98" s="412"/>
      <c r="E98" s="367"/>
      <c r="H98" s="367"/>
      <c r="I98" s="367"/>
      <c r="L98" s="369"/>
      <c r="M98" s="369"/>
      <c r="N98" s="369"/>
      <c r="O98" s="369"/>
      <c r="P98" s="369"/>
      <c r="Q98" s="370"/>
    </row>
    <row r="99" spans="1:17" ht="34.799999999999997" customHeight="1" x14ac:dyDescent="0.3">
      <c r="C99" s="367"/>
      <c r="D99" s="412"/>
      <c r="E99" s="367"/>
      <c r="H99" s="367"/>
      <c r="I99" s="367"/>
      <c r="L99" s="369"/>
      <c r="M99" s="369"/>
      <c r="N99" s="369"/>
      <c r="O99" s="369"/>
      <c r="P99" s="369"/>
      <c r="Q99" s="370"/>
    </row>
    <row r="100" spans="1:17" ht="75.599999999999994" customHeight="1" x14ac:dyDescent="0.3">
      <c r="C100" s="367"/>
      <c r="D100" s="412"/>
      <c r="E100" s="367"/>
      <c r="H100" s="367"/>
      <c r="I100" s="367"/>
    </row>
    <row r="101" spans="1:17" s="332" customFormat="1" ht="34.200000000000003" customHeight="1" x14ac:dyDescent="0.3">
      <c r="A101" s="375" t="s">
        <v>155</v>
      </c>
      <c r="B101" s="375" t="s">
        <v>1244</v>
      </c>
      <c r="C101" s="375" t="s">
        <v>156</v>
      </c>
      <c r="D101" s="397"/>
      <c r="E101" s="376" t="s">
        <v>155</v>
      </c>
      <c r="F101" s="376" t="s">
        <v>1208</v>
      </c>
      <c r="G101" s="376" t="s">
        <v>156</v>
      </c>
      <c r="H101" s="377"/>
      <c r="I101" s="320"/>
      <c r="J101" s="320"/>
      <c r="K101" s="320"/>
      <c r="L101" s="368"/>
      <c r="M101" s="368"/>
      <c r="N101" s="368"/>
      <c r="O101" s="368"/>
      <c r="P101" s="368"/>
      <c r="Q101" s="368"/>
    </row>
    <row r="102" spans="1:17" s="332" customFormat="1" ht="42.6" customHeight="1" x14ac:dyDescent="0.3">
      <c r="A102" s="378" t="s">
        <v>157</v>
      </c>
      <c r="B102" s="378" t="s">
        <v>158</v>
      </c>
      <c r="C102" s="466">
        <f>G102+C129+G129+G155</f>
        <v>0</v>
      </c>
      <c r="D102" s="382" t="str">
        <f>IF(C102=0,"",IF(C102=I94,"OK","ERROR"))</f>
        <v/>
      </c>
      <c r="E102" s="371" t="s">
        <v>157</v>
      </c>
      <c r="F102" s="371" t="s">
        <v>1209</v>
      </c>
      <c r="G102" s="462">
        <f>G103+G104</f>
        <v>0</v>
      </c>
      <c r="H102" s="405" t="str">
        <f>IF(G102=0,"",IF(G102=I93,"OK","ERROR"))</f>
        <v/>
      </c>
      <c r="I102" s="352"/>
      <c r="L102" s="380"/>
      <c r="M102" s="380"/>
      <c r="N102" s="380"/>
      <c r="O102" s="380"/>
      <c r="P102" s="380"/>
      <c r="Q102" s="381"/>
    </row>
    <row r="103" spans="1:17" s="332" customFormat="1" ht="33.6" customHeight="1" x14ac:dyDescent="0.3">
      <c r="A103" s="378" t="s">
        <v>159</v>
      </c>
      <c r="B103" s="378" t="s">
        <v>160</v>
      </c>
      <c r="C103" s="466">
        <f>G103+C130+G130+G156</f>
        <v>0</v>
      </c>
      <c r="D103" s="398"/>
      <c r="E103" s="371" t="s">
        <v>159</v>
      </c>
      <c r="F103" s="371" t="s">
        <v>160</v>
      </c>
      <c r="G103" s="462">
        <f>H93</f>
        <v>0</v>
      </c>
      <c r="H103" s="420"/>
      <c r="I103" s="379"/>
      <c r="J103" s="537" t="s">
        <v>983</v>
      </c>
      <c r="K103" s="538"/>
      <c r="L103" s="538"/>
    </row>
    <row r="104" spans="1:17" s="332" customFormat="1" ht="34.200000000000003" x14ac:dyDescent="0.3">
      <c r="A104" s="378" t="s">
        <v>161</v>
      </c>
      <c r="B104" s="378" t="s">
        <v>704</v>
      </c>
      <c r="C104" s="466">
        <f>G104+C131+G131+G157</f>
        <v>0</v>
      </c>
      <c r="D104" s="398"/>
      <c r="E104" s="371" t="s">
        <v>161</v>
      </c>
      <c r="F104" s="371" t="s">
        <v>1210</v>
      </c>
      <c r="G104" s="462">
        <f>G105+G106+G107+G108</f>
        <v>0</v>
      </c>
      <c r="H104" s="405" t="str">
        <f>IF(G104=0,"",IF(G104=E93,"OK","ERROR"))</f>
        <v/>
      </c>
      <c r="I104" s="382"/>
      <c r="J104" s="383" t="s">
        <v>443</v>
      </c>
      <c r="K104" s="383" t="s">
        <v>317</v>
      </c>
      <c r="L104" s="383" t="s">
        <v>984</v>
      </c>
    </row>
    <row r="105" spans="1:17" s="332" customFormat="1" ht="30.6" customHeight="1" x14ac:dyDescent="0.3">
      <c r="A105" s="384" t="s">
        <v>1211</v>
      </c>
      <c r="B105" s="378" t="s">
        <v>1212</v>
      </c>
      <c r="C105" s="466">
        <f>G105+C132+G132+G158</f>
        <v>0</v>
      </c>
      <c r="D105" s="398"/>
      <c r="E105" s="371" t="s">
        <v>1211</v>
      </c>
      <c r="F105" s="371" t="s">
        <v>1212</v>
      </c>
      <c r="G105" s="460">
        <v>0</v>
      </c>
      <c r="H105" s="385"/>
      <c r="I105" s="385"/>
      <c r="J105" s="383" t="s">
        <v>322</v>
      </c>
      <c r="K105" s="383" t="s">
        <v>171</v>
      </c>
      <c r="L105" s="383" t="s">
        <v>990</v>
      </c>
    </row>
    <row r="106" spans="1:17" s="332" customFormat="1" ht="30.6" customHeight="1" x14ac:dyDescent="0.3">
      <c r="A106" s="384" t="s">
        <v>1213</v>
      </c>
      <c r="B106" s="378" t="s">
        <v>1214</v>
      </c>
      <c r="C106" s="466">
        <f>G106+C136+G133+G159</f>
        <v>0</v>
      </c>
      <c r="D106" s="398"/>
      <c r="E106" s="371" t="s">
        <v>1213</v>
      </c>
      <c r="F106" s="371" t="s">
        <v>1214</v>
      </c>
      <c r="G106" s="460">
        <v>0</v>
      </c>
      <c r="H106" s="386"/>
      <c r="I106" s="386"/>
      <c r="J106" s="383" t="s">
        <v>323</v>
      </c>
      <c r="K106" s="383" t="s">
        <v>171</v>
      </c>
      <c r="L106" s="383" t="s">
        <v>990</v>
      </c>
    </row>
    <row r="107" spans="1:17" s="332" customFormat="1" ht="30.6" customHeight="1" x14ac:dyDescent="0.3">
      <c r="A107" s="384" t="s">
        <v>1215</v>
      </c>
      <c r="B107" s="378" t="s">
        <v>1216</v>
      </c>
      <c r="C107" s="466">
        <f>G107+C140+G134+G160</f>
        <v>0</v>
      </c>
      <c r="D107" s="398"/>
      <c r="E107" s="371" t="s">
        <v>1215</v>
      </c>
      <c r="F107" s="371" t="s">
        <v>1216</v>
      </c>
      <c r="G107" s="460">
        <v>0</v>
      </c>
      <c r="H107" s="386"/>
      <c r="I107" s="386"/>
      <c r="J107" s="383" t="s">
        <v>442</v>
      </c>
      <c r="K107" s="383" t="s">
        <v>171</v>
      </c>
      <c r="L107" s="383" t="s">
        <v>990</v>
      </c>
    </row>
    <row r="108" spans="1:17" s="332" customFormat="1" ht="30.6" customHeight="1" x14ac:dyDescent="0.3">
      <c r="A108" s="384" t="s">
        <v>1224</v>
      </c>
      <c r="B108" s="378" t="s">
        <v>1225</v>
      </c>
      <c r="C108" s="466">
        <f>G108+C144+G135+G161</f>
        <v>0</v>
      </c>
      <c r="D108" s="398"/>
      <c r="E108" s="371" t="s">
        <v>1224</v>
      </c>
      <c r="F108" s="371" t="s">
        <v>1225</v>
      </c>
      <c r="G108" s="460">
        <v>0</v>
      </c>
      <c r="H108" s="386"/>
      <c r="I108" s="386"/>
      <c r="J108" s="383" t="s">
        <v>970</v>
      </c>
      <c r="K108" s="383" t="s">
        <v>171</v>
      </c>
      <c r="L108" s="383" t="s">
        <v>990</v>
      </c>
    </row>
    <row r="109" spans="1:17" s="332" customFormat="1" ht="44.4" customHeight="1" x14ac:dyDescent="0.3">
      <c r="A109" s="383" t="s">
        <v>162</v>
      </c>
      <c r="B109" s="378" t="s">
        <v>166</v>
      </c>
      <c r="C109" s="466">
        <f>G109+C176+G136+G162</f>
        <v>0</v>
      </c>
      <c r="D109" s="387" t="str">
        <f>IF(C109/'0-Instructiuni'!H6&gt;3500000,"!!! Atentie depașire prag  Valoarea maximă eligibilă ","")</f>
        <v/>
      </c>
      <c r="E109" s="371" t="str">
        <f>A109</f>
        <v>II</v>
      </c>
      <c r="F109" s="371" t="s">
        <v>1237</v>
      </c>
      <c r="G109" s="461">
        <f>G104-G111</f>
        <v>0</v>
      </c>
      <c r="H109" s="377"/>
      <c r="I109" s="352"/>
    </row>
    <row r="110" spans="1:17" s="332" customFormat="1" ht="44.4" customHeight="1" x14ac:dyDescent="0.3">
      <c r="A110" s="378" t="s">
        <v>165</v>
      </c>
      <c r="B110" s="378" t="s">
        <v>163</v>
      </c>
      <c r="C110" s="466">
        <f>C111+C116</f>
        <v>0</v>
      </c>
      <c r="D110" s="398"/>
      <c r="E110" s="371" t="s">
        <v>165</v>
      </c>
      <c r="F110" s="371" t="s">
        <v>724</v>
      </c>
      <c r="G110" s="462">
        <f>G111+G116</f>
        <v>0</v>
      </c>
      <c r="H110" s="385"/>
      <c r="I110" s="352"/>
    </row>
    <row r="111" spans="1:17" s="332" customFormat="1" ht="52.2" customHeight="1" x14ac:dyDescent="0.3">
      <c r="A111" s="378" t="s">
        <v>168</v>
      </c>
      <c r="B111" s="378" t="s">
        <v>1217</v>
      </c>
      <c r="C111" s="466">
        <f>SUM(C112:C115)</f>
        <v>0</v>
      </c>
      <c r="D111" s="398"/>
      <c r="E111" s="371" t="s">
        <v>168</v>
      </c>
      <c r="F111" s="371" t="s">
        <v>1217</v>
      </c>
      <c r="G111" s="463">
        <f>G112+G113+G114+G115</f>
        <v>0</v>
      </c>
      <c r="H111" s="388"/>
      <c r="I111" s="352"/>
    </row>
    <row r="112" spans="1:17" s="332" customFormat="1" ht="53.4" customHeight="1" x14ac:dyDescent="0.3">
      <c r="A112" s="378" t="s">
        <v>1228</v>
      </c>
      <c r="B112" s="378" t="s">
        <v>1218</v>
      </c>
      <c r="C112" s="467">
        <f>G112+G139+G165+C151</f>
        <v>0</v>
      </c>
      <c r="D112" s="398"/>
      <c r="E112" s="371" t="s">
        <v>1228</v>
      </c>
      <c r="F112" s="371" t="s">
        <v>1218</v>
      </c>
      <c r="G112" s="458">
        <v>0</v>
      </c>
      <c r="H112" s="438" t="str">
        <f>IF(G112=0,"",IF(G112&gt;=G105*VLOOKUP(L105&amp;K105,Foaie5!$D$39:$E$56,2,FALSE),"OK","ERROR"))</f>
        <v/>
      </c>
      <c r="I112" s="352"/>
    </row>
    <row r="113" spans="1:9" s="332" customFormat="1" ht="35.4" customHeight="1" x14ac:dyDescent="0.3">
      <c r="A113" s="378" t="s">
        <v>1229</v>
      </c>
      <c r="B113" s="378" t="s">
        <v>1219</v>
      </c>
      <c r="C113" s="467">
        <f>G113+G140+G166+C155</f>
        <v>0</v>
      </c>
      <c r="D113" s="398"/>
      <c r="E113" s="371" t="s">
        <v>1229</v>
      </c>
      <c r="F113" s="371" t="s">
        <v>1219</v>
      </c>
      <c r="G113" s="458">
        <v>0</v>
      </c>
      <c r="H113" s="438" t="str">
        <f>IF(G113=0,"",IF(G113&gt;=G106*VLOOKUP(L106&amp;K106,Foaie5!$D$39:$E$56,2,FALSE),"OK","ERROR"))</f>
        <v/>
      </c>
      <c r="I113" s="352"/>
    </row>
    <row r="114" spans="1:9" s="332" customFormat="1" ht="35.4" customHeight="1" x14ac:dyDescent="0.3">
      <c r="A114" s="378" t="s">
        <v>1230</v>
      </c>
      <c r="B114" s="378" t="s">
        <v>1220</v>
      </c>
      <c r="C114" s="467">
        <f>G114+G141+G167+C159</f>
        <v>0</v>
      </c>
      <c r="D114" s="398"/>
      <c r="E114" s="371" t="s">
        <v>1230</v>
      </c>
      <c r="F114" s="371" t="s">
        <v>1220</v>
      </c>
      <c r="G114" s="458">
        <v>0</v>
      </c>
      <c r="H114" s="438" t="str">
        <f>IF(G114=0,"",IF(G114&gt;=G107*VLOOKUP(L107&amp;K107,Foaie5!$D$39:$E$56,2,FALSE),"OK","ERROR"))</f>
        <v/>
      </c>
      <c r="I114" s="352"/>
    </row>
    <row r="115" spans="1:9" s="332" customFormat="1" ht="48" customHeight="1" x14ac:dyDescent="0.3">
      <c r="A115" s="378" t="s">
        <v>1231</v>
      </c>
      <c r="B115" s="378" t="s">
        <v>1226</v>
      </c>
      <c r="C115" s="467">
        <f>G115+G142+G168+C163</f>
        <v>0</v>
      </c>
      <c r="D115" s="398"/>
      <c r="E115" s="371" t="s">
        <v>1231</v>
      </c>
      <c r="F115" s="371" t="s">
        <v>1236</v>
      </c>
      <c r="G115" s="458">
        <v>0</v>
      </c>
      <c r="H115" s="438" t="str">
        <f>IF(G115=0,"",IF(G115&gt;=G108*VLOOKUP(L108&amp;K108,Foaie5!$D$39:$E$56,2,FALSE),"OK","ERROR"))</f>
        <v/>
      </c>
      <c r="I115" s="352"/>
    </row>
    <row r="116" spans="1:9" s="332" customFormat="1" ht="54.6" customHeight="1" x14ac:dyDescent="0.3">
      <c r="A116" s="378" t="s">
        <v>169</v>
      </c>
      <c r="B116" s="378" t="s">
        <v>164</v>
      </c>
      <c r="C116" s="466">
        <f>SUM(C117:C120)</f>
        <v>0</v>
      </c>
      <c r="D116" s="398"/>
      <c r="E116" s="371" t="s">
        <v>169</v>
      </c>
      <c r="F116" s="371" t="s">
        <v>727</v>
      </c>
      <c r="G116" s="322">
        <f>G117+G118+G119+G120</f>
        <v>0</v>
      </c>
      <c r="H116" s="405" t="str">
        <f>IF(G116=0,"",IF(G116=H93,"OK","ERROR"))</f>
        <v/>
      </c>
      <c r="I116" s="352"/>
    </row>
    <row r="117" spans="1:9" s="332" customFormat="1" ht="52.8" customHeight="1" x14ac:dyDescent="0.3">
      <c r="A117" s="378" t="s">
        <v>1232</v>
      </c>
      <c r="B117" s="378" t="s">
        <v>1221</v>
      </c>
      <c r="C117" s="467">
        <f>G117+G144+G170+C168</f>
        <v>0</v>
      </c>
      <c r="D117" s="398"/>
      <c r="E117" s="371" t="s">
        <v>1232</v>
      </c>
      <c r="F117" s="371" t="s">
        <v>1221</v>
      </c>
      <c r="G117" s="458">
        <v>0</v>
      </c>
      <c r="H117" s="416"/>
      <c r="I117" s="352"/>
    </row>
    <row r="118" spans="1:9" s="332" customFormat="1" ht="34.200000000000003" customHeight="1" x14ac:dyDescent="0.3">
      <c r="A118" s="378" t="s">
        <v>1233</v>
      </c>
      <c r="B118" s="378" t="s">
        <v>1222</v>
      </c>
      <c r="C118" s="467">
        <f>G118+G145+G171+C169</f>
        <v>0</v>
      </c>
      <c r="D118" s="398"/>
      <c r="E118" s="371" t="s">
        <v>1233</v>
      </c>
      <c r="F118" s="371" t="s">
        <v>1222</v>
      </c>
      <c r="G118" s="458">
        <v>0</v>
      </c>
      <c r="H118" s="398"/>
      <c r="I118" s="352"/>
    </row>
    <row r="119" spans="1:9" s="332" customFormat="1" ht="34.200000000000003" customHeight="1" x14ac:dyDescent="0.3">
      <c r="A119" s="378" t="s">
        <v>1234</v>
      </c>
      <c r="B119" s="378" t="s">
        <v>1223</v>
      </c>
      <c r="C119" s="467">
        <f>G119+G146+G172+C170</f>
        <v>0</v>
      </c>
      <c r="D119" s="398"/>
      <c r="E119" s="371" t="s">
        <v>1234</v>
      </c>
      <c r="F119" s="371" t="s">
        <v>1223</v>
      </c>
      <c r="G119" s="458">
        <v>0</v>
      </c>
      <c r="H119" s="398"/>
      <c r="I119" s="352"/>
    </row>
    <row r="120" spans="1:9" s="332" customFormat="1" ht="34.200000000000003" customHeight="1" x14ac:dyDescent="0.3">
      <c r="A120" s="378" t="s">
        <v>1235</v>
      </c>
      <c r="B120" s="378" t="s">
        <v>1227</v>
      </c>
      <c r="C120" s="467">
        <f>G120+G147+G173+C171</f>
        <v>0</v>
      </c>
      <c r="D120" s="398"/>
      <c r="E120" s="371" t="s">
        <v>1235</v>
      </c>
      <c r="F120" s="371" t="s">
        <v>1227</v>
      </c>
      <c r="G120" s="458">
        <v>0</v>
      </c>
      <c r="H120" s="398"/>
      <c r="I120" s="352"/>
    </row>
    <row r="121" spans="1:9" s="332" customFormat="1" ht="61.2" customHeight="1" x14ac:dyDescent="0.3">
      <c r="A121" s="371" t="s">
        <v>1259</v>
      </c>
      <c r="B121" s="371" t="s">
        <v>166</v>
      </c>
      <c r="C121" s="467">
        <f>SUM(C122:C125)</f>
        <v>0</v>
      </c>
      <c r="D121" s="398"/>
      <c r="E121" s="371" t="s">
        <v>1259</v>
      </c>
      <c r="F121" s="371" t="s">
        <v>1264</v>
      </c>
      <c r="G121" s="464">
        <f>G122+G123+G124+G125</f>
        <v>0</v>
      </c>
      <c r="H121" s="398"/>
      <c r="I121" s="352"/>
    </row>
    <row r="122" spans="1:9" s="332" customFormat="1" ht="42" customHeight="1" x14ac:dyDescent="0.3">
      <c r="A122" s="371" t="s">
        <v>1260</v>
      </c>
      <c r="B122" s="371" t="s">
        <v>1273</v>
      </c>
      <c r="C122" s="467">
        <f>G122+G149+G175+C177</f>
        <v>0</v>
      </c>
      <c r="D122" s="398"/>
      <c r="E122" s="371" t="s">
        <v>1260</v>
      </c>
      <c r="F122" s="378" t="s">
        <v>1283</v>
      </c>
      <c r="G122" s="464">
        <f>G105-G112</f>
        <v>0</v>
      </c>
      <c r="H122" s="398"/>
      <c r="I122" s="352"/>
    </row>
    <row r="123" spans="1:9" s="332" customFormat="1" ht="46.8" customHeight="1" x14ac:dyDescent="0.3">
      <c r="A123" s="371" t="s">
        <v>1261</v>
      </c>
      <c r="B123" s="371" t="s">
        <v>1274</v>
      </c>
      <c r="C123" s="467">
        <f>G123+G150+G176+C178</f>
        <v>0</v>
      </c>
      <c r="D123" s="398"/>
      <c r="E123" s="371" t="s">
        <v>1261</v>
      </c>
      <c r="F123" s="378" t="s">
        <v>1284</v>
      </c>
      <c r="G123" s="464">
        <f t="shared" ref="G123:G125" si="131">G106-G113</f>
        <v>0</v>
      </c>
      <c r="H123" s="398"/>
      <c r="I123" s="352"/>
    </row>
    <row r="124" spans="1:9" s="332" customFormat="1" ht="48" customHeight="1" x14ac:dyDescent="0.3">
      <c r="A124" s="371" t="s">
        <v>1262</v>
      </c>
      <c r="B124" s="371" t="s">
        <v>1275</v>
      </c>
      <c r="C124" s="467">
        <f>G124+G151+G177+C179</f>
        <v>0</v>
      </c>
      <c r="D124" s="398"/>
      <c r="E124" s="371" t="s">
        <v>1262</v>
      </c>
      <c r="F124" s="378" t="s">
        <v>1285</v>
      </c>
      <c r="G124" s="464">
        <f t="shared" si="131"/>
        <v>0</v>
      </c>
      <c r="H124" s="398"/>
      <c r="I124" s="352"/>
    </row>
    <row r="125" spans="1:9" s="332" customFormat="1" ht="54" customHeight="1" x14ac:dyDescent="0.3">
      <c r="A125" s="371" t="s">
        <v>1263</v>
      </c>
      <c r="B125" s="371" t="s">
        <v>1276</v>
      </c>
      <c r="C125" s="467">
        <f>G125+G152+G178+C180</f>
        <v>0</v>
      </c>
      <c r="D125" s="398"/>
      <c r="E125" s="371" t="s">
        <v>1263</v>
      </c>
      <c r="F125" s="378" t="s">
        <v>1286</v>
      </c>
      <c r="G125" s="464">
        <f t="shared" si="131"/>
        <v>0</v>
      </c>
      <c r="H125" s="398"/>
      <c r="I125" s="352"/>
    </row>
    <row r="126" spans="1:9" s="332" customFormat="1" ht="34.200000000000003" customHeight="1" x14ac:dyDescent="0.3">
      <c r="A126" s="389"/>
      <c r="B126" s="389"/>
      <c r="C126" s="390"/>
      <c r="D126" s="398"/>
      <c r="E126" s="352"/>
      <c r="F126" s="352"/>
      <c r="G126" s="352"/>
      <c r="H126" s="398"/>
      <c r="I126" s="352"/>
    </row>
    <row r="127" spans="1:9" s="332" customFormat="1" ht="12" thickBot="1" x14ac:dyDescent="0.35">
      <c r="A127" s="352"/>
      <c r="B127" s="352"/>
      <c r="C127" s="352"/>
      <c r="D127" s="398"/>
      <c r="E127" s="352"/>
      <c r="F127" s="352"/>
      <c r="G127" s="352"/>
      <c r="H127" s="398"/>
      <c r="I127" s="352"/>
    </row>
    <row r="128" spans="1:9" s="332" customFormat="1" ht="74.400000000000006" customHeight="1" x14ac:dyDescent="0.3">
      <c r="A128" s="391" t="s">
        <v>155</v>
      </c>
      <c r="B128" s="392" t="s">
        <v>705</v>
      </c>
      <c r="C128" s="393" t="s">
        <v>156</v>
      </c>
      <c r="D128" s="398"/>
      <c r="E128" s="391" t="s">
        <v>155</v>
      </c>
      <c r="F128" s="392" t="s">
        <v>735</v>
      </c>
      <c r="G128" s="393" t="s">
        <v>156</v>
      </c>
      <c r="H128" s="419"/>
      <c r="I128" s="352"/>
    </row>
    <row r="129" spans="1:9" s="332" customFormat="1" ht="62.4" customHeight="1" x14ac:dyDescent="0.3">
      <c r="A129" s="394" t="s">
        <v>157</v>
      </c>
      <c r="B129" s="378" t="s">
        <v>706</v>
      </c>
      <c r="C129" s="459">
        <f>C130+C131</f>
        <v>0</v>
      </c>
      <c r="D129" s="398"/>
      <c r="E129" s="394" t="s">
        <v>157</v>
      </c>
      <c r="F129" s="378" t="s">
        <v>736</v>
      </c>
      <c r="G129" s="459">
        <f>G130+G131</f>
        <v>0</v>
      </c>
      <c r="H129" s="405" t="str">
        <f>IF(G129=0,"",IF(G129=I34,"OK","ERROR"))</f>
        <v/>
      </c>
      <c r="I129" s="352"/>
    </row>
    <row r="130" spans="1:9" s="332" customFormat="1" ht="37.200000000000003" customHeight="1" x14ac:dyDescent="0.3">
      <c r="A130" s="394" t="s">
        <v>159</v>
      </c>
      <c r="B130" s="378" t="s">
        <v>160</v>
      </c>
      <c r="C130" s="459">
        <f>H29</f>
        <v>0</v>
      </c>
      <c r="D130" s="398"/>
      <c r="E130" s="394" t="s">
        <v>159</v>
      </c>
      <c r="F130" s="378" t="s">
        <v>160</v>
      </c>
      <c r="G130" s="459">
        <f>H34</f>
        <v>0</v>
      </c>
      <c r="H130" s="419"/>
      <c r="I130" s="352"/>
    </row>
    <row r="131" spans="1:9" s="332" customFormat="1" ht="45.6" customHeight="1" x14ac:dyDescent="0.3">
      <c r="A131" s="394" t="s">
        <v>161</v>
      </c>
      <c r="B131" s="378" t="s">
        <v>707</v>
      </c>
      <c r="C131" s="459">
        <f>C132+C136+C140+C144</f>
        <v>0</v>
      </c>
      <c r="D131" s="405" t="str">
        <f>IF(C131=0,"",IF(C131=E29,"OK","ERROR"))</f>
        <v/>
      </c>
      <c r="E131" s="394" t="s">
        <v>161</v>
      </c>
      <c r="F131" s="378" t="s">
        <v>167</v>
      </c>
      <c r="G131" s="459">
        <f>SUM(G132:G135)</f>
        <v>0</v>
      </c>
      <c r="H131" s="404" t="str">
        <f>IF(G131=0,"",IF(G131=E34,"OK","ERROR"))</f>
        <v/>
      </c>
      <c r="I131" s="352"/>
    </row>
    <row r="132" spans="1:9" s="332" customFormat="1" ht="46.95" customHeight="1" x14ac:dyDescent="0.3">
      <c r="A132" s="394" t="s">
        <v>708</v>
      </c>
      <c r="B132" s="378" t="s">
        <v>908</v>
      </c>
      <c r="C132" s="468">
        <f>SUM(C133:C135)</f>
        <v>0</v>
      </c>
      <c r="D132" s="398"/>
      <c r="E132" s="371" t="s">
        <v>1211</v>
      </c>
      <c r="F132" s="371" t="s">
        <v>1212</v>
      </c>
      <c r="G132" s="460">
        <v>0</v>
      </c>
      <c r="H132" s="419"/>
      <c r="I132" s="352"/>
    </row>
    <row r="133" spans="1:9" s="332" customFormat="1" ht="39" customHeight="1" x14ac:dyDescent="0.3">
      <c r="A133" s="394" t="s">
        <v>709</v>
      </c>
      <c r="B133" s="378" t="s">
        <v>710</v>
      </c>
      <c r="C133" s="469">
        <v>0</v>
      </c>
      <c r="D133" s="398"/>
      <c r="E133" s="371" t="s">
        <v>1213</v>
      </c>
      <c r="F133" s="371" t="s">
        <v>1214</v>
      </c>
      <c r="G133" s="460">
        <v>0</v>
      </c>
      <c r="H133" s="419"/>
      <c r="I133" s="352"/>
    </row>
    <row r="134" spans="1:9" s="332" customFormat="1" ht="27" customHeight="1" x14ac:dyDescent="0.3">
      <c r="A134" s="394" t="s">
        <v>711</v>
      </c>
      <c r="B134" s="378" t="s">
        <v>712</v>
      </c>
      <c r="C134" s="469">
        <v>0</v>
      </c>
      <c r="D134" s="398"/>
      <c r="E134" s="371" t="s">
        <v>1215</v>
      </c>
      <c r="F134" s="371" t="s">
        <v>1216</v>
      </c>
      <c r="G134" s="460">
        <v>0</v>
      </c>
      <c r="H134" s="419"/>
      <c r="I134" s="352"/>
    </row>
    <row r="135" spans="1:9" s="332" customFormat="1" ht="54.6" customHeight="1" x14ac:dyDescent="0.3">
      <c r="A135" s="394" t="s">
        <v>713</v>
      </c>
      <c r="B135" s="378" t="s">
        <v>714</v>
      </c>
      <c r="C135" s="469">
        <v>0</v>
      </c>
      <c r="D135" s="398"/>
      <c r="E135" s="371" t="s">
        <v>1224</v>
      </c>
      <c r="F135" s="371" t="s">
        <v>1225</v>
      </c>
      <c r="G135" s="460">
        <v>0</v>
      </c>
      <c r="H135" s="419"/>
      <c r="I135" s="352"/>
    </row>
    <row r="136" spans="1:9" s="332" customFormat="1" ht="81" customHeight="1" x14ac:dyDescent="0.3">
      <c r="A136" s="394" t="s">
        <v>715</v>
      </c>
      <c r="B136" s="378" t="s">
        <v>716</v>
      </c>
      <c r="C136" s="468">
        <f>SUM(C137:C139)</f>
        <v>0</v>
      </c>
      <c r="D136" s="398"/>
      <c r="E136" s="371" t="s">
        <v>1257</v>
      </c>
      <c r="F136" s="371" t="s">
        <v>1256</v>
      </c>
      <c r="G136" s="461">
        <f>G131-G138</f>
        <v>0</v>
      </c>
      <c r="H136" s="400"/>
      <c r="I136" s="352"/>
    </row>
    <row r="137" spans="1:9" s="332" customFormat="1" ht="48.6" customHeight="1" x14ac:dyDescent="0.3">
      <c r="A137" s="394" t="s">
        <v>717</v>
      </c>
      <c r="B137" s="378" t="s">
        <v>710</v>
      </c>
      <c r="C137" s="469">
        <v>0</v>
      </c>
      <c r="D137" s="398"/>
      <c r="E137" s="371" t="s">
        <v>165</v>
      </c>
      <c r="F137" s="371" t="s">
        <v>724</v>
      </c>
      <c r="G137" s="462">
        <f>G138+G143</f>
        <v>0</v>
      </c>
      <c r="H137" s="400"/>
      <c r="I137" s="352"/>
    </row>
    <row r="138" spans="1:9" s="332" customFormat="1" ht="57.6" customHeight="1" x14ac:dyDescent="0.3">
      <c r="A138" s="394" t="s">
        <v>718</v>
      </c>
      <c r="B138" s="378" t="s">
        <v>712</v>
      </c>
      <c r="C138" s="469">
        <v>0</v>
      </c>
      <c r="D138" s="398"/>
      <c r="E138" s="371" t="s">
        <v>168</v>
      </c>
      <c r="F138" s="371" t="s">
        <v>1217</v>
      </c>
      <c r="G138" s="463">
        <f>G139+G140+G141+G142</f>
        <v>0</v>
      </c>
      <c r="H138" s="417"/>
      <c r="I138" s="352"/>
    </row>
    <row r="139" spans="1:9" s="332" customFormat="1" ht="52.2" customHeight="1" x14ac:dyDescent="0.3">
      <c r="A139" s="394" t="s">
        <v>719</v>
      </c>
      <c r="B139" s="378" t="s">
        <v>714</v>
      </c>
      <c r="C139" s="469">
        <v>0</v>
      </c>
      <c r="D139" s="398"/>
      <c r="E139" s="371" t="s">
        <v>1228</v>
      </c>
      <c r="F139" s="371" t="s">
        <v>1218</v>
      </c>
      <c r="G139" s="458">
        <v>0</v>
      </c>
      <c r="H139" s="413"/>
      <c r="I139" s="352"/>
    </row>
    <row r="140" spans="1:9" s="332" customFormat="1" ht="41.4" customHeight="1" x14ac:dyDescent="0.3">
      <c r="A140" s="394" t="s">
        <v>720</v>
      </c>
      <c r="B140" s="378" t="s">
        <v>909</v>
      </c>
      <c r="C140" s="468">
        <f>SUM(C141:C143)</f>
        <v>0</v>
      </c>
      <c r="D140" s="398"/>
      <c r="E140" s="371" t="s">
        <v>1229</v>
      </c>
      <c r="F140" s="371" t="s">
        <v>1219</v>
      </c>
      <c r="G140" s="458">
        <v>0</v>
      </c>
      <c r="H140" s="413"/>
      <c r="I140" s="352"/>
    </row>
    <row r="141" spans="1:9" s="332" customFormat="1" ht="22.8" x14ac:dyDescent="0.3">
      <c r="A141" s="394" t="s">
        <v>721</v>
      </c>
      <c r="B141" s="378" t="s">
        <v>710</v>
      </c>
      <c r="C141" s="469">
        <v>0</v>
      </c>
      <c r="D141" s="398"/>
      <c r="E141" s="371" t="s">
        <v>1230</v>
      </c>
      <c r="F141" s="371" t="s">
        <v>1220</v>
      </c>
      <c r="G141" s="458">
        <v>0</v>
      </c>
      <c r="H141" s="413"/>
      <c r="I141" s="352"/>
    </row>
    <row r="142" spans="1:9" s="332" customFormat="1" ht="50.4" customHeight="1" x14ac:dyDescent="0.3">
      <c r="A142" s="394" t="s">
        <v>722</v>
      </c>
      <c r="B142" s="378" t="s">
        <v>712</v>
      </c>
      <c r="C142" s="469">
        <v>0</v>
      </c>
      <c r="D142" s="398"/>
      <c r="E142" s="371" t="s">
        <v>1231</v>
      </c>
      <c r="F142" s="371" t="s">
        <v>1236</v>
      </c>
      <c r="G142" s="458">
        <v>0</v>
      </c>
      <c r="H142" s="413"/>
      <c r="I142" s="352"/>
    </row>
    <row r="143" spans="1:9" s="332" customFormat="1" ht="45.6" x14ac:dyDescent="0.3">
      <c r="A143" s="394" t="s">
        <v>723</v>
      </c>
      <c r="B143" s="378" t="s">
        <v>714</v>
      </c>
      <c r="C143" s="469">
        <v>0</v>
      </c>
      <c r="D143" s="398"/>
      <c r="E143" s="371" t="s">
        <v>169</v>
      </c>
      <c r="F143" s="371" t="s">
        <v>727</v>
      </c>
      <c r="G143" s="322">
        <f>SUM(G144:G147)</f>
        <v>0</v>
      </c>
      <c r="H143" s="405" t="str">
        <f>IF(G143=0,"",IF(G143=H34,"OK","ERROR"))</f>
        <v/>
      </c>
      <c r="I143" s="352"/>
    </row>
    <row r="144" spans="1:9" s="332" customFormat="1" ht="55.8" customHeight="1" x14ac:dyDescent="0.3">
      <c r="A144" s="394" t="s">
        <v>1239</v>
      </c>
      <c r="B144" s="378" t="s">
        <v>1238</v>
      </c>
      <c r="C144" s="468">
        <f>SUM(C145:C147)</f>
        <v>0</v>
      </c>
      <c r="D144" s="398"/>
      <c r="E144" s="371" t="s">
        <v>1232</v>
      </c>
      <c r="F144" s="371" t="s">
        <v>1221</v>
      </c>
      <c r="G144" s="458">
        <v>0</v>
      </c>
      <c r="H144" s="417"/>
      <c r="I144" s="352"/>
    </row>
    <row r="145" spans="1:15" s="332" customFormat="1" ht="60.6" customHeight="1" x14ac:dyDescent="0.3">
      <c r="A145" s="394" t="s">
        <v>1242</v>
      </c>
      <c r="B145" s="378" t="s">
        <v>710</v>
      </c>
      <c r="C145" s="469">
        <v>0</v>
      </c>
      <c r="D145" s="398"/>
      <c r="E145" s="371" t="s">
        <v>1233</v>
      </c>
      <c r="F145" s="371" t="s">
        <v>1222</v>
      </c>
      <c r="G145" s="458">
        <v>0</v>
      </c>
      <c r="H145" s="400"/>
      <c r="I145" s="352"/>
    </row>
    <row r="146" spans="1:15" s="332" customFormat="1" ht="38.4" customHeight="1" x14ac:dyDescent="0.3">
      <c r="A146" s="394" t="s">
        <v>1240</v>
      </c>
      <c r="B146" s="378" t="s">
        <v>712</v>
      </c>
      <c r="C146" s="469">
        <v>0</v>
      </c>
      <c r="D146" s="398"/>
      <c r="E146" s="371" t="s">
        <v>1234</v>
      </c>
      <c r="F146" s="371" t="s">
        <v>1223</v>
      </c>
      <c r="G146" s="458">
        <v>0</v>
      </c>
      <c r="H146" s="400"/>
      <c r="I146" s="352"/>
    </row>
    <row r="147" spans="1:15" s="332" customFormat="1" ht="58.2" customHeight="1" x14ac:dyDescent="0.3">
      <c r="A147" s="394" t="s">
        <v>1241</v>
      </c>
      <c r="B147" s="378" t="s">
        <v>714</v>
      </c>
      <c r="C147" s="469">
        <v>0</v>
      </c>
      <c r="D147" s="398"/>
      <c r="E147" s="371" t="s">
        <v>1235</v>
      </c>
      <c r="F147" s="371" t="s">
        <v>1227</v>
      </c>
      <c r="G147" s="458">
        <v>0</v>
      </c>
      <c r="H147" s="400"/>
      <c r="I147" s="352"/>
    </row>
    <row r="148" spans="1:15" s="332" customFormat="1" ht="70.8" customHeight="1" x14ac:dyDescent="0.3">
      <c r="A148" s="371" t="s">
        <v>1257</v>
      </c>
      <c r="B148" s="371" t="s">
        <v>1277</v>
      </c>
      <c r="C148" s="461">
        <f>C131-C150</f>
        <v>0</v>
      </c>
      <c r="D148" s="398"/>
      <c r="E148" s="371" t="s">
        <v>1259</v>
      </c>
      <c r="F148" s="371" t="s">
        <v>1264</v>
      </c>
      <c r="G148" s="322">
        <f>SUM(G149:G152)</f>
        <v>0</v>
      </c>
      <c r="H148" s="400"/>
      <c r="I148" s="352"/>
      <c r="J148" s="372"/>
      <c r="K148" s="372"/>
      <c r="L148" s="396"/>
    </row>
    <row r="149" spans="1:15" s="332" customFormat="1" ht="73.2" customHeight="1" x14ac:dyDescent="0.3">
      <c r="A149" s="394" t="s">
        <v>165</v>
      </c>
      <c r="B149" s="378" t="s">
        <v>724</v>
      </c>
      <c r="C149" s="459">
        <f>C151+C155+C167</f>
        <v>0</v>
      </c>
      <c r="D149" s="398"/>
      <c r="E149" s="371" t="s">
        <v>1260</v>
      </c>
      <c r="F149" s="378" t="s">
        <v>1265</v>
      </c>
      <c r="G149" s="465">
        <f>G132-G139</f>
        <v>0</v>
      </c>
      <c r="H149" s="377"/>
      <c r="I149" s="352"/>
      <c r="J149" s="372"/>
      <c r="K149" s="372"/>
      <c r="L149" s="395"/>
    </row>
    <row r="150" spans="1:15" s="332" customFormat="1" ht="65.400000000000006" customHeight="1" x14ac:dyDescent="0.3">
      <c r="A150" s="371" t="s">
        <v>168</v>
      </c>
      <c r="B150" s="371" t="s">
        <v>1217</v>
      </c>
      <c r="C150" s="459">
        <f>C151+C159+C155+C163</f>
        <v>0</v>
      </c>
      <c r="D150" s="398"/>
      <c r="E150" s="371" t="s">
        <v>1261</v>
      </c>
      <c r="F150" s="378" t="s">
        <v>1266</v>
      </c>
      <c r="G150" s="465">
        <f t="shared" ref="G150:G152" si="132">G133-G140</f>
        <v>0</v>
      </c>
      <c r="H150" s="400"/>
      <c r="I150" s="379"/>
      <c r="J150" s="372"/>
      <c r="K150" s="372"/>
      <c r="L150" s="320"/>
    </row>
    <row r="151" spans="1:15" s="332" customFormat="1" ht="56.4" customHeight="1" x14ac:dyDescent="0.3">
      <c r="A151" s="394" t="s">
        <v>1228</v>
      </c>
      <c r="B151" s="378" t="s">
        <v>725</v>
      </c>
      <c r="C151" s="468">
        <f>SUM(C152:C154)</f>
        <v>0</v>
      </c>
      <c r="D151" s="398"/>
      <c r="E151" s="371" t="s">
        <v>1262</v>
      </c>
      <c r="F151" s="378" t="s">
        <v>1267</v>
      </c>
      <c r="G151" s="465">
        <f t="shared" si="132"/>
        <v>0</v>
      </c>
      <c r="H151" s="397"/>
      <c r="I151" s="379"/>
      <c r="J151" s="372"/>
      <c r="K151" s="372"/>
      <c r="L151" s="406"/>
    </row>
    <row r="152" spans="1:15" s="332" customFormat="1" ht="42.6" customHeight="1" x14ac:dyDescent="0.3">
      <c r="A152" s="394"/>
      <c r="B152" s="378" t="s">
        <v>710</v>
      </c>
      <c r="C152" s="469">
        <v>0</v>
      </c>
      <c r="D152" s="413" t="str">
        <f>IF(C152=0,"",IF(C152&gt;=C133*VLOOKUP(K105,Foaie1!$D$3:$I$5,2,FALSE),"OK","ERROR"))</f>
        <v/>
      </c>
      <c r="E152" s="371" t="s">
        <v>1263</v>
      </c>
      <c r="F152" s="378" t="s">
        <v>1268</v>
      </c>
      <c r="G152" s="465">
        <f t="shared" si="132"/>
        <v>0</v>
      </c>
      <c r="H152" s="396"/>
      <c r="I152" s="382"/>
      <c r="J152" s="240"/>
      <c r="K152" s="241"/>
      <c r="L152" s="241"/>
      <c r="M152" s="241"/>
      <c r="N152" s="241"/>
      <c r="O152" s="241"/>
    </row>
    <row r="153" spans="1:15" s="332" customFormat="1" ht="41.4" customHeight="1" thickBot="1" x14ac:dyDescent="0.35">
      <c r="A153" s="394"/>
      <c r="B153" s="378" t="s">
        <v>712</v>
      </c>
      <c r="C153" s="469">
        <v>0</v>
      </c>
      <c r="D153" s="414" t="str">
        <f>IF(C153=0,"",IF(C153&gt;=C134*VLOOKUP(K105,Foaie1!$F$3:$I$5,2,FALSE),"OK","ERROR"))</f>
        <v/>
      </c>
      <c r="E153" s="352"/>
      <c r="F153" s="352"/>
      <c r="G153" s="352"/>
      <c r="H153" s="396"/>
      <c r="I153" s="379"/>
      <c r="J153" s="242"/>
      <c r="K153" s="243"/>
      <c r="L153" s="242"/>
      <c r="M153" s="243"/>
      <c r="N153" s="242"/>
      <c r="O153" s="243"/>
    </row>
    <row r="154" spans="1:15" s="332" customFormat="1" ht="40.799999999999997" customHeight="1" x14ac:dyDescent="0.3">
      <c r="A154" s="394"/>
      <c r="B154" s="378" t="s">
        <v>714</v>
      </c>
      <c r="C154" s="469">
        <v>0</v>
      </c>
      <c r="D154" s="413" t="str">
        <f>IF(C154=0,"",IF(C154&gt;=C135*VLOOKUP(K105,Foaie1!$H$3:$I$5,2,FALSE),"OK","ERROR"))</f>
        <v/>
      </c>
      <c r="E154" s="391" t="s">
        <v>155</v>
      </c>
      <c r="F154" s="392" t="s">
        <v>737</v>
      </c>
      <c r="G154" s="393" t="s">
        <v>156</v>
      </c>
      <c r="H154" s="396"/>
      <c r="I154" s="386"/>
      <c r="J154" s="242"/>
      <c r="K154" s="243"/>
      <c r="L154" s="242"/>
      <c r="M154" s="243"/>
      <c r="N154" s="242"/>
      <c r="O154" s="243"/>
    </row>
    <row r="155" spans="1:15" s="332" customFormat="1" ht="37.200000000000003" customHeight="1" x14ac:dyDescent="0.3">
      <c r="A155" s="394" t="s">
        <v>1229</v>
      </c>
      <c r="B155" s="378" t="s">
        <v>726</v>
      </c>
      <c r="C155" s="468">
        <f>SUM(C156:C158)</f>
        <v>0</v>
      </c>
      <c r="D155" s="398"/>
      <c r="E155" s="394" t="s">
        <v>157</v>
      </c>
      <c r="F155" s="378" t="s">
        <v>738</v>
      </c>
      <c r="G155" s="459">
        <f>I72+I68</f>
        <v>0</v>
      </c>
      <c r="H155" s="405" t="str">
        <f>IF(G155=0,"",IF(G155=I73,"OK","ERROR"))</f>
        <v/>
      </c>
      <c r="I155" s="386"/>
      <c r="J155" s="242"/>
      <c r="K155" s="243"/>
      <c r="L155" s="242"/>
      <c r="M155" s="243"/>
      <c r="N155" s="242"/>
      <c r="O155" s="243"/>
    </row>
    <row r="156" spans="1:15" s="332" customFormat="1" ht="52.2" customHeight="1" x14ac:dyDescent="0.3">
      <c r="A156" s="394"/>
      <c r="B156" s="378" t="s">
        <v>710</v>
      </c>
      <c r="C156" s="469">
        <v>0</v>
      </c>
      <c r="D156" s="413" t="str">
        <f>IF(C156=0,"",IF(C156&gt;=C137*VLOOKUP(K106,Foaie1!$D$3:$I$5,2,FALSE),"OK","ERROR"))</f>
        <v/>
      </c>
      <c r="E156" s="394" t="s">
        <v>159</v>
      </c>
      <c r="F156" s="378" t="s">
        <v>160</v>
      </c>
      <c r="G156" s="459">
        <f>H73</f>
        <v>0</v>
      </c>
      <c r="H156" s="419"/>
      <c r="I156" s="386"/>
      <c r="J156" s="372"/>
      <c r="K156" s="372"/>
      <c r="L156" s="406"/>
    </row>
    <row r="157" spans="1:15" s="332" customFormat="1" ht="70.2" customHeight="1" x14ac:dyDescent="0.3">
      <c r="A157" s="394"/>
      <c r="B157" s="378" t="s">
        <v>712</v>
      </c>
      <c r="C157" s="469">
        <v>0</v>
      </c>
      <c r="D157" s="414" t="str">
        <f>IF(C157=0,"",IF(C157&gt;=C138*VLOOKUP(K106,Foaie1!$F$3:$I$5,2,FALSE),"OK","ERROR"))</f>
        <v/>
      </c>
      <c r="E157" s="394" t="s">
        <v>161</v>
      </c>
      <c r="F157" s="378" t="s">
        <v>167</v>
      </c>
      <c r="G157" s="459">
        <f>SUM(G158:G161)</f>
        <v>0</v>
      </c>
      <c r="H157" s="405" t="str">
        <f>IF(G157=0,"",IF(G157=E73,"OK","ERROR"))</f>
        <v/>
      </c>
      <c r="I157" s="397"/>
      <c r="J157" s="372"/>
      <c r="K157" s="411"/>
      <c r="L157" s="407"/>
    </row>
    <row r="158" spans="1:15" s="332" customFormat="1" ht="35.4" customHeight="1" x14ac:dyDescent="0.3">
      <c r="A158" s="394"/>
      <c r="B158" s="378" t="s">
        <v>714</v>
      </c>
      <c r="C158" s="469">
        <v>0</v>
      </c>
      <c r="D158" s="413" t="str">
        <f>IF(C158=0,"",IF(C158&gt;=C139*VLOOKUP(K107,Foaie1!$H$3:$I$5,2,FALSE),"OK","ERROR"))</f>
        <v/>
      </c>
      <c r="E158" s="371" t="s">
        <v>1211</v>
      </c>
      <c r="F158" s="371" t="s">
        <v>1212</v>
      </c>
      <c r="G158" s="460">
        <v>0</v>
      </c>
      <c r="H158" s="400"/>
      <c r="I158" s="385"/>
      <c r="J158" s="372"/>
      <c r="K158" s="372"/>
      <c r="L158" s="407"/>
    </row>
    <row r="159" spans="1:15" s="332" customFormat="1" ht="34.950000000000003" customHeight="1" x14ac:dyDescent="0.3">
      <c r="A159" s="394" t="s">
        <v>1230</v>
      </c>
      <c r="B159" s="378" t="s">
        <v>910</v>
      </c>
      <c r="C159" s="468">
        <f>SUM(C160:C162)</f>
        <v>0</v>
      </c>
      <c r="D159" s="398"/>
      <c r="E159" s="371" t="s">
        <v>1213</v>
      </c>
      <c r="F159" s="371" t="s">
        <v>1214</v>
      </c>
      <c r="G159" s="460">
        <v>0</v>
      </c>
      <c r="H159" s="400"/>
      <c r="I159" s="385"/>
      <c r="J159" s="372"/>
      <c r="K159" s="372"/>
      <c r="L159" s="407"/>
    </row>
    <row r="160" spans="1:15" s="332" customFormat="1" ht="41.4" customHeight="1" x14ac:dyDescent="0.3">
      <c r="A160" s="394"/>
      <c r="B160" s="378" t="s">
        <v>710</v>
      </c>
      <c r="C160" s="469">
        <v>0</v>
      </c>
      <c r="D160" s="413" t="str">
        <f>IF(C160=0,"",IF(C160&gt;=C141*VLOOKUP(K107,Foaie1!$D$3:$I$5,2,FALSE),"OK","ERROR"))</f>
        <v/>
      </c>
      <c r="E160" s="371" t="s">
        <v>1215</v>
      </c>
      <c r="F160" s="371" t="s">
        <v>1216</v>
      </c>
      <c r="G160" s="460">
        <v>0</v>
      </c>
      <c r="H160" s="400"/>
      <c r="I160" s="385"/>
      <c r="J160" s="372"/>
      <c r="K160" s="372"/>
      <c r="L160" s="408"/>
    </row>
    <row r="161" spans="1:12" s="332" customFormat="1" ht="37.200000000000003" customHeight="1" x14ac:dyDescent="0.3">
      <c r="A161" s="394"/>
      <c r="B161" s="378" t="s">
        <v>712</v>
      </c>
      <c r="C161" s="469">
        <v>0</v>
      </c>
      <c r="D161" s="414" t="str">
        <f>IF(C161=0,"",IF(C161&gt;=C142*VLOOKUP(K107,Foaie1!$F$3:$I$5,2,FALSE),"OK","ERROR"))</f>
        <v/>
      </c>
      <c r="E161" s="371" t="s">
        <v>1224</v>
      </c>
      <c r="F161" s="371" t="s">
        <v>1225</v>
      </c>
      <c r="G161" s="460">
        <v>0</v>
      </c>
      <c r="H161" s="400"/>
      <c r="I161" s="382"/>
      <c r="J161" s="372"/>
      <c r="K161" s="409"/>
      <c r="L161" s="408"/>
    </row>
    <row r="162" spans="1:12" s="332" customFormat="1" ht="46.2" customHeight="1" x14ac:dyDescent="0.3">
      <c r="A162" s="394"/>
      <c r="B162" s="378" t="s">
        <v>714</v>
      </c>
      <c r="C162" s="469">
        <v>0</v>
      </c>
      <c r="D162" s="413" t="str">
        <f>IF(C162=0,"",IF(C162&gt;=C143*VLOOKUP(K108,Foaie1!$H$3:$I$5,2,FALSE),"OK","ERROR"))</f>
        <v/>
      </c>
      <c r="E162" s="371" t="s">
        <v>1257</v>
      </c>
      <c r="F162" s="371" t="s">
        <v>1269</v>
      </c>
      <c r="G162" s="461">
        <f>G157-G164</f>
        <v>0</v>
      </c>
      <c r="H162" s="400"/>
      <c r="I162" s="398"/>
      <c r="J162" s="372"/>
      <c r="K162" s="409"/>
      <c r="L162" s="408"/>
    </row>
    <row r="163" spans="1:12" s="332" customFormat="1" ht="34.200000000000003" x14ac:dyDescent="0.3">
      <c r="A163" s="394" t="s">
        <v>1231</v>
      </c>
      <c r="B163" s="378" t="s">
        <v>1243</v>
      </c>
      <c r="C163" s="468">
        <f>SUM(C164:C166)</f>
        <v>0</v>
      </c>
      <c r="D163" s="398"/>
      <c r="E163" s="371" t="s">
        <v>165</v>
      </c>
      <c r="F163" s="371" t="s">
        <v>724</v>
      </c>
      <c r="G163" s="462">
        <f>G164+G169</f>
        <v>0</v>
      </c>
      <c r="H163" s="400"/>
      <c r="I163" s="399"/>
      <c r="J163" s="372"/>
      <c r="K163" s="409"/>
      <c r="L163" s="410"/>
    </row>
    <row r="164" spans="1:12" s="332" customFormat="1" ht="45.6" x14ac:dyDescent="0.3">
      <c r="A164" s="394"/>
      <c r="B164" s="378" t="s">
        <v>710</v>
      </c>
      <c r="C164" s="469">
        <v>0</v>
      </c>
      <c r="D164" s="413" t="str">
        <f>IF(C164=0,"",IF(C164&gt;=C145*VLOOKUP(K108,Foaie1!$D$3:$I$5,2,FALSE),"OK","ERROR"))</f>
        <v/>
      </c>
      <c r="E164" s="371" t="s">
        <v>168</v>
      </c>
      <c r="F164" s="371" t="s">
        <v>1217</v>
      </c>
      <c r="G164" s="463">
        <f>G165+G166+G167+G168</f>
        <v>0</v>
      </c>
      <c r="H164" s="417"/>
      <c r="I164" s="400"/>
      <c r="J164" s="372"/>
      <c r="K164" s="409"/>
      <c r="L164" s="410"/>
    </row>
    <row r="165" spans="1:12" s="332" customFormat="1" ht="61.2" customHeight="1" x14ac:dyDescent="0.3">
      <c r="A165" s="394"/>
      <c r="B165" s="378" t="s">
        <v>712</v>
      </c>
      <c r="C165" s="469">
        <v>0</v>
      </c>
      <c r="D165" s="414" t="str">
        <f>IF(C165=0,"",IF(C165&gt;=C146*VLOOKUP(K108,Foaie1!$F$3:$I$5,2,FALSE),"OK","ERROR"))</f>
        <v/>
      </c>
      <c r="E165" s="371" t="s">
        <v>1228</v>
      </c>
      <c r="F165" s="371" t="s">
        <v>1218</v>
      </c>
      <c r="G165" s="458">
        <v>0</v>
      </c>
      <c r="H165" s="417"/>
      <c r="I165" s="400"/>
    </row>
    <row r="166" spans="1:12" s="332" customFormat="1" ht="49.2" customHeight="1" x14ac:dyDescent="0.3">
      <c r="A166" s="394"/>
      <c r="B166" s="378" t="s">
        <v>714</v>
      </c>
      <c r="C166" s="469">
        <v>0</v>
      </c>
      <c r="D166" s="413" t="str">
        <f>IF(C166=0,"",IF(C166&gt;=C147*VLOOKUP(K108,Foaie1!$H$3:$I$5,2,FALSE),"OK","ERROR"))</f>
        <v/>
      </c>
      <c r="E166" s="371" t="s">
        <v>1229</v>
      </c>
      <c r="F166" s="371" t="s">
        <v>1219</v>
      </c>
      <c r="G166" s="458">
        <v>0</v>
      </c>
      <c r="H166" s="417"/>
      <c r="I166" s="352"/>
    </row>
    <row r="167" spans="1:12" s="332" customFormat="1" ht="48.6" customHeight="1" x14ac:dyDescent="0.3">
      <c r="A167" s="394" t="s">
        <v>169</v>
      </c>
      <c r="B167" s="371" t="s">
        <v>727</v>
      </c>
      <c r="C167" s="322">
        <f>C168+C169+C170+C171</f>
        <v>0</v>
      </c>
      <c r="D167" s="405" t="str">
        <f>IF(C167=0,"",IF(C167=H29,"OK","ERROR"))</f>
        <v/>
      </c>
      <c r="E167" s="371" t="s">
        <v>1230</v>
      </c>
      <c r="F167" s="371" t="s">
        <v>1220</v>
      </c>
      <c r="G167" s="458">
        <v>0</v>
      </c>
      <c r="H167" s="417"/>
      <c r="I167" s="352"/>
    </row>
    <row r="168" spans="1:12" s="332" customFormat="1" ht="47.4" customHeight="1" x14ac:dyDescent="0.3">
      <c r="A168" s="394" t="s">
        <v>1232</v>
      </c>
      <c r="B168" s="371" t="s">
        <v>1221</v>
      </c>
      <c r="C168" s="469">
        <v>0</v>
      </c>
      <c r="D168" s="398"/>
      <c r="E168" s="371" t="s">
        <v>1231</v>
      </c>
      <c r="F168" s="371" t="s">
        <v>1236</v>
      </c>
      <c r="G168" s="458">
        <v>0</v>
      </c>
      <c r="H168" s="417"/>
      <c r="I168" s="352"/>
    </row>
    <row r="169" spans="1:12" s="332" customFormat="1" ht="45.6" x14ac:dyDescent="0.3">
      <c r="A169" s="394" t="s">
        <v>1233</v>
      </c>
      <c r="B169" s="371" t="s">
        <v>1222</v>
      </c>
      <c r="C169" s="469">
        <v>0</v>
      </c>
      <c r="D169" s="398"/>
      <c r="E169" s="371" t="s">
        <v>169</v>
      </c>
      <c r="F169" s="371" t="s">
        <v>727</v>
      </c>
      <c r="G169" s="322">
        <f>G170+G171+G172+G173</f>
        <v>0</v>
      </c>
      <c r="H169" s="405" t="str">
        <f>IF(G169=0,"",IF(G169=H73,"OK","ERROR"))</f>
        <v/>
      </c>
      <c r="I169" s="352"/>
    </row>
    <row r="170" spans="1:12" s="332" customFormat="1" ht="51.6" customHeight="1" x14ac:dyDescent="0.3">
      <c r="A170" s="394" t="s">
        <v>1234</v>
      </c>
      <c r="B170" s="371" t="s">
        <v>1223</v>
      </c>
      <c r="C170" s="469">
        <v>0</v>
      </c>
      <c r="D170" s="415"/>
      <c r="E170" s="371" t="s">
        <v>1232</v>
      </c>
      <c r="F170" s="371" t="s">
        <v>1221</v>
      </c>
      <c r="G170" s="458">
        <v>0</v>
      </c>
      <c r="H170" s="417"/>
    </row>
    <row r="171" spans="1:12" s="332" customFormat="1" ht="42.6" customHeight="1" x14ac:dyDescent="0.3">
      <c r="A171" s="394" t="s">
        <v>1235</v>
      </c>
      <c r="B171" s="371" t="s">
        <v>1227</v>
      </c>
      <c r="C171" s="469">
        <v>0</v>
      </c>
      <c r="D171" s="415"/>
      <c r="E171" s="371" t="s">
        <v>1233</v>
      </c>
      <c r="F171" s="371" t="s">
        <v>1222</v>
      </c>
      <c r="G171" s="458">
        <v>0</v>
      </c>
      <c r="H171" s="400"/>
    </row>
    <row r="172" spans="1:12" s="332" customFormat="1" ht="45" customHeight="1" x14ac:dyDescent="0.3">
      <c r="A172" s="394" t="s">
        <v>165</v>
      </c>
      <c r="B172" s="378" t="s">
        <v>728</v>
      </c>
      <c r="C172" s="468">
        <f>SUM(C173:C175)</f>
        <v>0</v>
      </c>
      <c r="D172" s="415"/>
      <c r="E172" s="371" t="s">
        <v>1234</v>
      </c>
      <c r="F172" s="371" t="s">
        <v>1223</v>
      </c>
      <c r="G172" s="458">
        <v>0</v>
      </c>
      <c r="H172" s="400"/>
    </row>
    <row r="173" spans="1:12" s="332" customFormat="1" ht="46.2" customHeight="1" x14ac:dyDescent="0.3">
      <c r="A173" s="394" t="s">
        <v>729</v>
      </c>
      <c r="B173" s="378" t="s">
        <v>730</v>
      </c>
      <c r="C173" s="468">
        <f>C133+C137+C141+C145-C152-C156-C160-C164</f>
        <v>0</v>
      </c>
      <c r="D173" s="415"/>
      <c r="E173" s="371" t="s">
        <v>1235</v>
      </c>
      <c r="F173" s="371" t="s">
        <v>1227</v>
      </c>
      <c r="G173" s="458">
        <v>0</v>
      </c>
      <c r="H173" s="400"/>
    </row>
    <row r="174" spans="1:12" s="332" customFormat="1" ht="42.6" customHeight="1" x14ac:dyDescent="0.3">
      <c r="A174" s="394" t="s">
        <v>731</v>
      </c>
      <c r="B174" s="378" t="s">
        <v>732</v>
      </c>
      <c r="C174" s="468">
        <f>C134+C138+C142+C146-C153-C157-C161-C165</f>
        <v>0</v>
      </c>
      <c r="D174" s="415"/>
      <c r="E174" s="371" t="s">
        <v>1259</v>
      </c>
      <c r="F174" s="371" t="s">
        <v>1288</v>
      </c>
      <c r="G174" s="322">
        <f>G175+G176+G177+G178</f>
        <v>0</v>
      </c>
      <c r="H174" s="405" t="str">
        <f>IF(G174=0,"",IF(G174=G162,"OK","ERROR"))</f>
        <v/>
      </c>
    </row>
    <row r="175" spans="1:12" s="332" customFormat="1" ht="67.8" customHeight="1" thickBot="1" x14ac:dyDescent="0.35">
      <c r="A175" s="401" t="s">
        <v>733</v>
      </c>
      <c r="B175" s="402" t="s">
        <v>734</v>
      </c>
      <c r="C175" s="468">
        <f>C135+C139+C143+C147-C154-C158-C162-C166</f>
        <v>0</v>
      </c>
      <c r="D175" s="415"/>
      <c r="E175" s="371" t="s">
        <v>1260</v>
      </c>
      <c r="F175" s="378" t="s">
        <v>1287</v>
      </c>
      <c r="G175" s="458">
        <f>G158-G165</f>
        <v>0</v>
      </c>
      <c r="H175" s="405" t="str">
        <f>IF(G175&gt;300000*'0-Instructiuni'!H6,"ERROR","OK")</f>
        <v>OK</v>
      </c>
    </row>
    <row r="176" spans="1:12" s="332" customFormat="1" ht="51.6" customHeight="1" x14ac:dyDescent="0.3">
      <c r="A176" s="371" t="s">
        <v>1259</v>
      </c>
      <c r="B176" s="371" t="s">
        <v>166</v>
      </c>
      <c r="C176" s="468">
        <f>SUM(C177:C180)</f>
        <v>0</v>
      </c>
      <c r="D176" s="415"/>
      <c r="E176" s="371" t="s">
        <v>1261</v>
      </c>
      <c r="F176" s="378" t="s">
        <v>1270</v>
      </c>
      <c r="G176" s="458">
        <f t="shared" ref="G176:G178" si="133">G159-G166</f>
        <v>0</v>
      </c>
      <c r="H176" s="405" t="str">
        <f>IF(G176&gt;300000*'0-Instructiuni'!H6,"ERROR","OK")</f>
        <v>OK</v>
      </c>
    </row>
    <row r="177" spans="1:8" s="332" customFormat="1" ht="49.2" customHeight="1" x14ac:dyDescent="0.3">
      <c r="A177" s="371" t="s">
        <v>1260</v>
      </c>
      <c r="B177" s="371" t="s">
        <v>1273</v>
      </c>
      <c r="C177" s="468">
        <f>C132-C151</f>
        <v>0</v>
      </c>
      <c r="D177" s="415"/>
      <c r="E177" s="371" t="s">
        <v>1262</v>
      </c>
      <c r="F177" s="378" t="s">
        <v>1271</v>
      </c>
      <c r="G177" s="458">
        <f t="shared" si="133"/>
        <v>0</v>
      </c>
      <c r="H177" s="405" t="str">
        <f>IF(G177&gt;300000*'0-Instructiuni'!H6,"ERROR","OK")</f>
        <v>OK</v>
      </c>
    </row>
    <row r="178" spans="1:8" s="332" customFormat="1" ht="48.6" customHeight="1" x14ac:dyDescent="0.3">
      <c r="A178" s="371" t="s">
        <v>1261</v>
      </c>
      <c r="B178" s="371" t="s">
        <v>1274</v>
      </c>
      <c r="C178" s="468">
        <f>C136-C155</f>
        <v>0</v>
      </c>
      <c r="D178" s="415"/>
      <c r="E178" s="371" t="s">
        <v>1263</v>
      </c>
      <c r="F178" s="378" t="s">
        <v>1272</v>
      </c>
      <c r="G178" s="458">
        <f t="shared" si="133"/>
        <v>0</v>
      </c>
      <c r="H178" s="405" t="str">
        <f>IF(G178&gt;300000*'0-Instructiuni'!H6,"ERROR","OK")</f>
        <v>OK</v>
      </c>
    </row>
    <row r="179" spans="1:8" s="332" customFormat="1" ht="40.200000000000003" customHeight="1" x14ac:dyDescent="0.3">
      <c r="A179" s="371" t="s">
        <v>1262</v>
      </c>
      <c r="B179" s="371" t="s">
        <v>1278</v>
      </c>
      <c r="C179" s="468">
        <f>C140-C159</f>
        <v>0</v>
      </c>
      <c r="D179" s="415"/>
      <c r="F179" s="372"/>
      <c r="G179" s="372"/>
      <c r="H179" s="418"/>
    </row>
    <row r="180" spans="1:8" s="332" customFormat="1" ht="22.8" x14ac:dyDescent="0.3">
      <c r="A180" s="371" t="s">
        <v>1263</v>
      </c>
      <c r="B180" s="371" t="s">
        <v>1276</v>
      </c>
      <c r="C180" s="468">
        <f>C144-C163</f>
        <v>0</v>
      </c>
      <c r="D180" s="415"/>
      <c r="H180" s="418"/>
    </row>
    <row r="181" spans="1:8" s="332" customFormat="1" x14ac:dyDescent="0.3">
      <c r="D181" s="415"/>
      <c r="H181" s="415"/>
    </row>
    <row r="182" spans="1:8" s="332" customFormat="1" x14ac:dyDescent="0.3">
      <c r="D182" s="415"/>
      <c r="H182" s="415"/>
    </row>
    <row r="183" spans="1:8" s="332" customFormat="1" x14ac:dyDescent="0.3">
      <c r="D183" s="415"/>
      <c r="H183" s="415"/>
    </row>
    <row r="184" spans="1:8" s="332" customFormat="1" x14ac:dyDescent="0.3">
      <c r="D184" s="415"/>
      <c r="H184" s="415"/>
    </row>
    <row r="185" spans="1:8" s="332" customFormat="1" x14ac:dyDescent="0.3">
      <c r="D185" s="415"/>
      <c r="H185" s="415"/>
    </row>
    <row r="186" spans="1:8" s="332" customFormat="1" x14ac:dyDescent="0.3">
      <c r="D186" s="415"/>
      <c r="H186" s="415"/>
    </row>
    <row r="187" spans="1:8" s="332" customFormat="1" x14ac:dyDescent="0.3">
      <c r="D187" s="415"/>
      <c r="H187" s="415"/>
    </row>
    <row r="188" spans="1:8" s="332" customFormat="1" x14ac:dyDescent="0.3">
      <c r="D188" s="415"/>
      <c r="H188" s="415"/>
    </row>
    <row r="189" spans="1:8" s="332" customFormat="1" x14ac:dyDescent="0.3">
      <c r="D189" s="415"/>
      <c r="H189" s="415"/>
    </row>
    <row r="190" spans="1:8" s="332" customFormat="1" x14ac:dyDescent="0.3">
      <c r="D190" s="415"/>
      <c r="H190" s="415"/>
    </row>
    <row r="191" spans="1:8" s="332" customFormat="1" x14ac:dyDescent="0.3">
      <c r="D191" s="415"/>
      <c r="H191" s="415"/>
    </row>
    <row r="192" spans="1:8" s="332" customFormat="1" x14ac:dyDescent="0.3">
      <c r="D192" s="415"/>
      <c r="H192" s="415"/>
    </row>
    <row r="193" spans="4:8" s="332" customFormat="1" x14ac:dyDescent="0.3">
      <c r="D193" s="415"/>
      <c r="H193" s="415"/>
    </row>
    <row r="194" spans="4:8" s="332" customFormat="1" x14ac:dyDescent="0.3">
      <c r="D194" s="415"/>
      <c r="H194" s="415"/>
    </row>
    <row r="195" spans="4:8" s="332" customFormat="1" x14ac:dyDescent="0.3">
      <c r="D195" s="415"/>
      <c r="H195" s="415"/>
    </row>
    <row r="196" spans="4:8" s="332" customFormat="1" x14ac:dyDescent="0.3">
      <c r="D196" s="415"/>
      <c r="H196" s="415"/>
    </row>
    <row r="197" spans="4:8" s="332" customFormat="1" x14ac:dyDescent="0.3">
      <c r="D197" s="415"/>
      <c r="H197" s="415"/>
    </row>
    <row r="198" spans="4:8" s="332" customFormat="1" x14ac:dyDescent="0.3">
      <c r="D198" s="415"/>
      <c r="H198" s="415"/>
    </row>
    <row r="199" spans="4:8" s="332" customFormat="1" x14ac:dyDescent="0.3">
      <c r="D199" s="415"/>
      <c r="H199" s="415"/>
    </row>
    <row r="200" spans="4:8" s="332" customFormat="1" x14ac:dyDescent="0.3">
      <c r="D200" s="415"/>
      <c r="H200" s="415"/>
    </row>
    <row r="201" spans="4:8" s="332" customFormat="1" x14ac:dyDescent="0.3">
      <c r="D201" s="415"/>
      <c r="H201" s="415"/>
    </row>
    <row r="202" spans="4:8" s="332" customFormat="1" x14ac:dyDescent="0.3">
      <c r="D202" s="415"/>
      <c r="H202" s="415"/>
    </row>
    <row r="203" spans="4:8" s="332" customFormat="1" x14ac:dyDescent="0.3">
      <c r="D203" s="415"/>
      <c r="H203" s="415"/>
    </row>
    <row r="204" spans="4:8" s="332" customFormat="1" x14ac:dyDescent="0.3">
      <c r="D204" s="415"/>
      <c r="H204" s="415"/>
    </row>
    <row r="205" spans="4:8" s="332" customFormat="1" x14ac:dyDescent="0.3">
      <c r="D205" s="415"/>
      <c r="H205" s="415"/>
    </row>
    <row r="206" spans="4:8" s="332" customFormat="1" x14ac:dyDescent="0.3">
      <c r="D206" s="415"/>
      <c r="H206" s="415"/>
    </row>
    <row r="207" spans="4:8" s="332" customFormat="1" x14ac:dyDescent="0.3">
      <c r="D207" s="415"/>
      <c r="H207" s="415"/>
    </row>
    <row r="208" spans="4:8" s="332" customFormat="1" x14ac:dyDescent="0.3">
      <c r="D208" s="415"/>
      <c r="H208" s="415"/>
    </row>
    <row r="209" spans="3:8" s="332" customFormat="1" x14ac:dyDescent="0.3">
      <c r="D209" s="415"/>
      <c r="H209" s="415"/>
    </row>
    <row r="210" spans="3:8" s="332" customFormat="1" x14ac:dyDescent="0.3">
      <c r="D210" s="415"/>
      <c r="H210" s="415"/>
    </row>
    <row r="211" spans="3:8" s="332" customFormat="1" x14ac:dyDescent="0.3">
      <c r="D211" s="415"/>
      <c r="H211" s="415"/>
    </row>
    <row r="212" spans="3:8" s="332" customFormat="1" x14ac:dyDescent="0.3">
      <c r="D212" s="415"/>
      <c r="H212" s="415"/>
    </row>
    <row r="213" spans="3:8" s="332" customFormat="1" x14ac:dyDescent="0.3">
      <c r="D213" s="415"/>
      <c r="H213" s="415"/>
    </row>
    <row r="214" spans="3:8" x14ac:dyDescent="0.3">
      <c r="C214" s="332"/>
      <c r="D214" s="412"/>
      <c r="H214" s="412"/>
    </row>
    <row r="215" spans="3:8" x14ac:dyDescent="0.3">
      <c r="C215" s="332"/>
      <c r="D215" s="412"/>
      <c r="H215" s="412"/>
    </row>
    <row r="216" spans="3:8" x14ac:dyDescent="0.3">
      <c r="C216" s="332"/>
      <c r="H216" s="412"/>
    </row>
    <row r="217" spans="3:8" x14ac:dyDescent="0.3">
      <c r="C217" s="332"/>
      <c r="H217" s="412"/>
    </row>
    <row r="218" spans="3:8" x14ac:dyDescent="0.3">
      <c r="C218" s="332"/>
      <c r="H218" s="412"/>
    </row>
    <row r="219" spans="3:8" x14ac:dyDescent="0.3">
      <c r="C219" s="332"/>
      <c r="H219" s="412"/>
    </row>
  </sheetData>
  <sheetProtection algorithmName="SHA-512" hashValue="Axtb9f7fEBAFfB0iD0xi6DyJU2I00pl8M8ylR+9rmTZoLOlpPgg2MdzOZJk2Y5J/w/DMQQ3fo6heGSQSZkOEqA==" saltValue="2VbwR6MPCLIDKqYr0Tgt0A==" spinCount="100000" sheet="1" formatCells="0" formatColumns="0" formatRows="0" insertColumns="0" insertRows="0"/>
  <mergeCells count="41">
    <mergeCell ref="K2:K3"/>
    <mergeCell ref="A31:I31"/>
    <mergeCell ref="K31:R31"/>
    <mergeCell ref="L2:R3"/>
    <mergeCell ref="A5:I5"/>
    <mergeCell ref="K5:R5"/>
    <mergeCell ref="A15:B15"/>
    <mergeCell ref="A17:A18"/>
    <mergeCell ref="B17:B18"/>
    <mergeCell ref="C17:D17"/>
    <mergeCell ref="I2:I3"/>
    <mergeCell ref="C2:D2"/>
    <mergeCell ref="E2:E3"/>
    <mergeCell ref="A2:A3"/>
    <mergeCell ref="F2:G2"/>
    <mergeCell ref="H2:H3"/>
    <mergeCell ref="B2:B3"/>
    <mergeCell ref="E17:E18"/>
    <mergeCell ref="F17:G17"/>
    <mergeCell ref="H17:H18"/>
    <mergeCell ref="A75:I75"/>
    <mergeCell ref="A73:B73"/>
    <mergeCell ref="A36:I36"/>
    <mergeCell ref="A34:B34"/>
    <mergeCell ref="A37:I37"/>
    <mergeCell ref="K75:R75"/>
    <mergeCell ref="A93:B93"/>
    <mergeCell ref="J103:L103"/>
    <mergeCell ref="I17:I18"/>
    <mergeCell ref="K17:K18"/>
    <mergeCell ref="L17:R18"/>
    <mergeCell ref="A28:B28"/>
    <mergeCell ref="A29:B29"/>
    <mergeCell ref="K37:R37"/>
    <mergeCell ref="A70:I70"/>
    <mergeCell ref="L35:R35"/>
    <mergeCell ref="A94:B94"/>
    <mergeCell ref="A35:B35"/>
    <mergeCell ref="A68:B68"/>
    <mergeCell ref="A72:B72"/>
    <mergeCell ref="K36:R36"/>
  </mergeCells>
  <phoneticPr fontId="3" type="noConversion"/>
  <conditionalFormatting sqref="D131">
    <cfRule type="containsText" dxfId="26" priority="28" operator="containsText" text="ERROR">
      <formula>NOT(ISERROR(SEARCH("ERROR",D131)))</formula>
    </cfRule>
  </conditionalFormatting>
  <conditionalFormatting sqref="D152:D154">
    <cfRule type="containsText" dxfId="25" priority="25" operator="containsText" text="ERROR">
      <formula>NOT(ISERROR(SEARCH("ERROR",D152)))</formula>
    </cfRule>
  </conditionalFormatting>
  <conditionalFormatting sqref="D156:D158">
    <cfRule type="containsText" dxfId="24" priority="23" operator="containsText" text="ERROR">
      <formula>NOT(ISERROR(SEARCH("ERROR",D156)))</formula>
    </cfRule>
  </conditionalFormatting>
  <conditionalFormatting sqref="D160:D162">
    <cfRule type="containsText" dxfId="23" priority="21" operator="containsText" text="ERROR">
      <formula>NOT(ISERROR(SEARCH("ERROR",D160)))</formula>
    </cfRule>
  </conditionalFormatting>
  <conditionalFormatting sqref="D164:D167">
    <cfRule type="containsText" dxfId="22" priority="3" operator="containsText" text="ERROR">
      <formula>NOT(ISERROR(SEARCH("ERROR",D164)))</formula>
    </cfRule>
  </conditionalFormatting>
  <conditionalFormatting sqref="H102">
    <cfRule type="containsText" dxfId="21" priority="13" operator="containsText" text="ERROR">
      <formula>NOT(ISERROR(SEARCH("ERROR",H102)))</formula>
    </cfRule>
  </conditionalFormatting>
  <conditionalFormatting sqref="H104">
    <cfRule type="containsText" dxfId="20" priority="11" operator="containsText" text="ERROR">
      <formula>NOT(ISERROR(SEARCH("ERROR",H104)))</formula>
    </cfRule>
  </conditionalFormatting>
  <conditionalFormatting sqref="H112:H115">
    <cfRule type="containsText" dxfId="19" priority="10" operator="containsText" text="error">
      <formula>NOT(ISERROR(SEARCH("error",H112)))</formula>
    </cfRule>
  </conditionalFormatting>
  <conditionalFormatting sqref="H116">
    <cfRule type="containsText" dxfId="18" priority="9" operator="containsText" text="ERROR">
      <formula>NOT(ISERROR(SEARCH("ERROR",H116)))</formula>
    </cfRule>
  </conditionalFormatting>
  <conditionalFormatting sqref="H129">
    <cfRule type="containsText" dxfId="17" priority="17" operator="containsText" text="ERROR">
      <formula>NOT(ISERROR(SEARCH("ERROR",H129)))</formula>
    </cfRule>
  </conditionalFormatting>
  <conditionalFormatting sqref="H139:H143">
    <cfRule type="containsText" dxfId="16" priority="14" operator="containsText" text="ERROR">
      <formula>NOT(ISERROR(SEARCH("ERROR",H139)))</formula>
    </cfRule>
  </conditionalFormatting>
  <conditionalFormatting sqref="H155">
    <cfRule type="containsText" dxfId="15" priority="8" operator="containsText" text="ERROR">
      <formula>NOT(ISERROR(SEARCH("ERROR",H155)))</formula>
    </cfRule>
  </conditionalFormatting>
  <conditionalFormatting sqref="H157">
    <cfRule type="containsText" dxfId="14" priority="7" operator="containsText" text="ERROR">
      <formula>NOT(ISERROR(SEARCH("ERROR",H157)))</formula>
    </cfRule>
  </conditionalFormatting>
  <conditionalFormatting sqref="H169">
    <cfRule type="containsText" dxfId="13" priority="6" operator="containsText" text="ERROR">
      <formula>NOT(ISERROR(SEARCH("ERROR",H169)))</formula>
    </cfRule>
  </conditionalFormatting>
  <conditionalFormatting sqref="H174:H178">
    <cfRule type="containsText" dxfId="12" priority="4" operator="containsText" text="ERROR">
      <formula>NOT(ISERROR(SEARCH("ERROR",H174)))</formula>
    </cfRule>
  </conditionalFormatting>
  <conditionalFormatting sqref="I162">
    <cfRule type="cellIs" dxfId="11" priority="31" operator="equal">
      <formula>"OK"</formula>
    </cfRule>
    <cfRule type="cellIs" dxfId="10" priority="32" operator="equal">
      <formula>"ERROR"</formula>
    </cfRule>
  </conditionalFormatting>
  <conditionalFormatting sqref="J60">
    <cfRule type="notContainsBlanks" dxfId="9" priority="1">
      <formula>LEN(TRIM(J60))&gt;0</formula>
    </cfRule>
  </conditionalFormatting>
  <conditionalFormatting sqref="J93">
    <cfRule type="notContainsBlanks" dxfId="8" priority="2">
      <formula>LEN(TRIM(J93))&gt;0</formula>
    </cfRule>
  </conditionalFormatting>
  <conditionalFormatting sqref="R6:R16 R19:R29">
    <cfRule type="cellIs" dxfId="7" priority="34" operator="equal">
      <formula>"error"</formula>
    </cfRule>
  </conditionalFormatting>
  <conditionalFormatting sqref="R32:R34 R38:R68 R70:R74">
    <cfRule type="cellIs" dxfId="6" priority="97" operator="equal">
      <formula>"error"</formula>
    </cfRule>
  </conditionalFormatting>
  <conditionalFormatting sqref="R76:R94">
    <cfRule type="cellIs" dxfId="5" priority="33" operator="equal">
      <formula>"error"</formula>
    </cfRule>
  </conditionalFormatting>
  <pageMargins left="6.4960630000000005E-2" right="0" top="0.25" bottom="0.25" header="0" footer="0"/>
  <pageSetup scale="74"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A00-000000000000}">
          <x14:formula1>
            <xm:f>Foaie5!$D$17:$D$19</xm:f>
          </x14:formula1>
          <xm:sqref>K105:K108</xm:sqref>
        </x14:dataValidation>
        <x14:dataValidation type="list" allowBlank="1" showInputMessage="1" showErrorMessage="1" xr:uid="{00000000-0002-0000-0A00-000001000000}">
          <x14:formula1>
            <xm:f>Foaie5!$D$32:$D$37</xm:f>
          </x14:formula1>
          <xm:sqref>L105:L108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131"/>
  <sheetViews>
    <sheetView topLeftCell="A59" workbookViewId="0">
      <selection activeCell="G39" sqref="G39"/>
    </sheetView>
  </sheetViews>
  <sheetFormatPr defaultRowHeight="12" x14ac:dyDescent="0.25"/>
  <cols>
    <col min="1" max="1" width="5.21875" style="267" customWidth="1"/>
    <col min="2" max="2" width="21.109375" style="268" customWidth="1"/>
    <col min="3" max="3" width="10.44140625" style="163" customWidth="1"/>
    <col min="4" max="4" width="13.33203125" style="163" customWidth="1"/>
    <col min="5" max="5" width="11.88671875" style="163" customWidth="1"/>
    <col min="6" max="6" width="10.88671875" style="163" customWidth="1"/>
    <col min="7" max="7" width="11" style="163" customWidth="1"/>
    <col min="8" max="8" width="11.88671875" style="163" customWidth="1"/>
    <col min="9" max="9" width="12.44140625" style="163" customWidth="1"/>
    <col min="10" max="10" width="11.6640625" style="163" customWidth="1"/>
    <col min="11" max="11" width="10.21875" style="163" customWidth="1"/>
    <col min="12" max="12" width="11.77734375" style="163" customWidth="1"/>
    <col min="13" max="13" width="70" style="163" customWidth="1"/>
    <col min="14" max="16384" width="8.88671875" style="163"/>
  </cols>
  <sheetData>
    <row r="1" spans="1:12" x14ac:dyDescent="0.25">
      <c r="A1" s="561" t="s">
        <v>1279</v>
      </c>
      <c r="B1" s="561"/>
      <c r="C1" s="561"/>
      <c r="D1" s="561"/>
      <c r="E1" s="561"/>
      <c r="F1" s="561"/>
      <c r="G1" s="561"/>
      <c r="H1" s="561"/>
      <c r="I1" s="561"/>
      <c r="J1" s="561"/>
      <c r="K1" s="561"/>
      <c r="L1" s="561"/>
    </row>
    <row r="2" spans="1:12" x14ac:dyDescent="0.25">
      <c r="A2" s="561"/>
      <c r="B2" s="561"/>
      <c r="C2" s="561"/>
      <c r="D2" s="561"/>
      <c r="E2" s="561"/>
      <c r="F2" s="561"/>
      <c r="G2" s="561"/>
      <c r="H2" s="561"/>
      <c r="I2" s="561"/>
      <c r="J2" s="561"/>
      <c r="K2" s="561"/>
      <c r="L2" s="561"/>
    </row>
    <row r="3" spans="1:12" x14ac:dyDescent="0.25">
      <c r="A3" s="562"/>
      <c r="B3" s="562"/>
      <c r="C3" s="562"/>
      <c r="D3" s="562"/>
      <c r="E3" s="562"/>
    </row>
    <row r="4" spans="1:12" ht="24" x14ac:dyDescent="0.25">
      <c r="A4" s="563" t="s">
        <v>951</v>
      </c>
      <c r="B4" s="564" t="s">
        <v>1004</v>
      </c>
      <c r="C4" s="255" t="s">
        <v>1005</v>
      </c>
      <c r="D4" s="256" t="s">
        <v>1006</v>
      </c>
      <c r="E4" s="255" t="s">
        <v>1007</v>
      </c>
      <c r="F4" s="565" t="s">
        <v>146</v>
      </c>
      <c r="G4" s="565"/>
      <c r="H4" s="565" t="s">
        <v>147</v>
      </c>
      <c r="I4" s="565" t="s">
        <v>148</v>
      </c>
      <c r="J4" s="565"/>
      <c r="K4" s="565" t="s">
        <v>149</v>
      </c>
      <c r="L4" s="565" t="s">
        <v>440</v>
      </c>
    </row>
    <row r="5" spans="1:12" x14ac:dyDescent="0.25">
      <c r="A5" s="563"/>
      <c r="B5" s="564"/>
      <c r="C5" s="255" t="s">
        <v>1008</v>
      </c>
      <c r="D5" s="256" t="s">
        <v>1008</v>
      </c>
      <c r="E5" s="255" t="s">
        <v>1008</v>
      </c>
      <c r="F5" s="257" t="s">
        <v>151</v>
      </c>
      <c r="G5" s="257" t="s">
        <v>152</v>
      </c>
      <c r="H5" s="565"/>
      <c r="I5" s="257" t="s">
        <v>151</v>
      </c>
      <c r="J5" s="257" t="s">
        <v>153</v>
      </c>
      <c r="K5" s="565"/>
      <c r="L5" s="565"/>
    </row>
    <row r="6" spans="1:12" x14ac:dyDescent="0.25">
      <c r="A6" s="258" t="s">
        <v>1009</v>
      </c>
      <c r="B6" s="259" t="s">
        <v>1010</v>
      </c>
      <c r="C6" s="260" t="s">
        <v>1011</v>
      </c>
      <c r="D6" s="260" t="s">
        <v>1012</v>
      </c>
      <c r="E6" s="260" t="s">
        <v>1013</v>
      </c>
      <c r="F6" s="261"/>
      <c r="G6" s="261"/>
      <c r="H6" s="261"/>
      <c r="I6" s="261"/>
      <c r="J6" s="261"/>
      <c r="K6" s="261"/>
      <c r="L6" s="261"/>
    </row>
    <row r="7" spans="1:12" x14ac:dyDescent="0.25">
      <c r="A7" s="557" t="s">
        <v>1014</v>
      </c>
      <c r="B7" s="557"/>
      <c r="C7" s="557"/>
      <c r="D7" s="557"/>
      <c r="E7" s="557"/>
      <c r="F7" s="261"/>
      <c r="G7" s="261"/>
      <c r="H7" s="261"/>
      <c r="I7" s="261"/>
      <c r="J7" s="261"/>
      <c r="K7" s="261"/>
      <c r="L7" s="261"/>
    </row>
    <row r="8" spans="1:12" ht="17.399999999999999" customHeight="1" x14ac:dyDescent="0.25">
      <c r="A8" s="262" t="s">
        <v>1015</v>
      </c>
      <c r="B8" s="254" t="s">
        <v>1016</v>
      </c>
      <c r="C8" s="263">
        <f t="shared" ref="C8:D11" si="0">F8+I8</f>
        <v>0</v>
      </c>
      <c r="D8" s="264">
        <f t="shared" si="0"/>
        <v>0</v>
      </c>
      <c r="E8" s="264">
        <f>C8+D8</f>
        <v>0</v>
      </c>
      <c r="F8" s="261"/>
      <c r="G8" s="261"/>
      <c r="H8" s="261">
        <f>F8+G8</f>
        <v>0</v>
      </c>
      <c r="I8" s="261"/>
      <c r="J8" s="261"/>
      <c r="K8" s="261">
        <f>I8+J8</f>
        <v>0</v>
      </c>
      <c r="L8" s="261">
        <f>K8+H8</f>
        <v>0</v>
      </c>
    </row>
    <row r="9" spans="1:12" ht="18.600000000000001" customHeight="1" x14ac:dyDescent="0.25">
      <c r="A9" s="262" t="s">
        <v>1017</v>
      </c>
      <c r="B9" s="254" t="s">
        <v>1018</v>
      </c>
      <c r="C9" s="263">
        <f t="shared" si="0"/>
        <v>0</v>
      </c>
      <c r="D9" s="264">
        <f t="shared" si="0"/>
        <v>0</v>
      </c>
      <c r="E9" s="264">
        <f>C9+D9</f>
        <v>0</v>
      </c>
      <c r="F9" s="265">
        <v>0</v>
      </c>
      <c r="G9" s="265">
        <v>0</v>
      </c>
      <c r="H9" s="264">
        <f>F9+G9</f>
        <v>0</v>
      </c>
      <c r="I9" s="265">
        <v>0</v>
      </c>
      <c r="J9" s="265">
        <v>0</v>
      </c>
      <c r="K9" s="264">
        <f>I9+J9</f>
        <v>0</v>
      </c>
      <c r="L9" s="264">
        <f>K9+H9</f>
        <v>0</v>
      </c>
    </row>
    <row r="10" spans="1:12" ht="49.2" customHeight="1" x14ac:dyDescent="0.25">
      <c r="A10" s="262" t="s">
        <v>1019</v>
      </c>
      <c r="B10" s="254" t="s">
        <v>1299</v>
      </c>
      <c r="C10" s="263">
        <f t="shared" si="0"/>
        <v>0</v>
      </c>
      <c r="D10" s="264">
        <f t="shared" si="0"/>
        <v>0</v>
      </c>
      <c r="E10" s="264">
        <f>C10+D10</f>
        <v>0</v>
      </c>
      <c r="F10" s="265">
        <v>0</v>
      </c>
      <c r="G10" s="265">
        <v>0</v>
      </c>
      <c r="H10" s="264">
        <f>F10+G10</f>
        <v>0</v>
      </c>
      <c r="I10" s="265">
        <v>0</v>
      </c>
      <c r="J10" s="265">
        <v>0</v>
      </c>
      <c r="K10" s="264">
        <f>I10+J10</f>
        <v>0</v>
      </c>
      <c r="L10" s="264">
        <f>K10+H10</f>
        <v>0</v>
      </c>
    </row>
    <row r="11" spans="1:12" ht="29.4" customHeight="1" x14ac:dyDescent="0.25">
      <c r="A11" s="262" t="s">
        <v>1020</v>
      </c>
      <c r="B11" s="254" t="s">
        <v>1021</v>
      </c>
      <c r="C11" s="263">
        <f t="shared" si="0"/>
        <v>0</v>
      </c>
      <c r="D11" s="264">
        <f t="shared" si="0"/>
        <v>0</v>
      </c>
      <c r="E11" s="264">
        <f>C11+D11</f>
        <v>0</v>
      </c>
      <c r="F11" s="266">
        <v>0</v>
      </c>
      <c r="G11" s="266">
        <v>0</v>
      </c>
      <c r="H11" s="264">
        <f>F11+G11</f>
        <v>0</v>
      </c>
      <c r="I11" s="265">
        <v>0</v>
      </c>
      <c r="J11" s="265">
        <v>0</v>
      </c>
      <c r="K11" s="264">
        <f>I11+J11</f>
        <v>0</v>
      </c>
      <c r="L11" s="264">
        <f>K11+H11</f>
        <v>0</v>
      </c>
    </row>
    <row r="12" spans="1:12" x14ac:dyDescent="0.25">
      <c r="A12" s="556" t="s">
        <v>1022</v>
      </c>
      <c r="B12" s="556"/>
      <c r="C12" s="264">
        <f t="shared" ref="C12:L12" si="1">SUM(C8:C11)</f>
        <v>0</v>
      </c>
      <c r="D12" s="264">
        <f t="shared" si="1"/>
        <v>0</v>
      </c>
      <c r="E12" s="264">
        <f t="shared" si="1"/>
        <v>0</v>
      </c>
      <c r="F12" s="264">
        <f t="shared" si="1"/>
        <v>0</v>
      </c>
      <c r="G12" s="264">
        <f t="shared" si="1"/>
        <v>0</v>
      </c>
      <c r="H12" s="264">
        <f t="shared" si="1"/>
        <v>0</v>
      </c>
      <c r="I12" s="264">
        <f t="shared" si="1"/>
        <v>0</v>
      </c>
      <c r="J12" s="264">
        <f t="shared" si="1"/>
        <v>0</v>
      </c>
      <c r="K12" s="264">
        <f t="shared" si="1"/>
        <v>0</v>
      </c>
      <c r="L12" s="264">
        <f t="shared" si="1"/>
        <v>0</v>
      </c>
    </row>
    <row r="13" spans="1:12" x14ac:dyDescent="0.25">
      <c r="A13" s="558" t="s">
        <v>1300</v>
      </c>
      <c r="B13" s="557"/>
      <c r="C13" s="557"/>
      <c r="D13" s="557"/>
      <c r="E13" s="557"/>
      <c r="F13" s="264"/>
      <c r="G13" s="264"/>
      <c r="H13" s="264"/>
      <c r="I13" s="264"/>
      <c r="J13" s="264"/>
      <c r="K13" s="264"/>
      <c r="L13" s="264"/>
    </row>
    <row r="14" spans="1:12" ht="30.6" customHeight="1" x14ac:dyDescent="0.25">
      <c r="A14" s="262" t="s">
        <v>1023</v>
      </c>
      <c r="B14" s="254" t="s">
        <v>1301</v>
      </c>
      <c r="C14" s="263">
        <f>F14+I14</f>
        <v>0</v>
      </c>
      <c r="D14" s="264">
        <f>G14+J14</f>
        <v>0</v>
      </c>
      <c r="E14" s="264">
        <f>C14+D14</f>
        <v>0</v>
      </c>
      <c r="F14" s="265">
        <v>0</v>
      </c>
      <c r="G14" s="265">
        <v>0</v>
      </c>
      <c r="H14" s="264">
        <f>F14+G14</f>
        <v>0</v>
      </c>
      <c r="I14" s="265">
        <v>0</v>
      </c>
      <c r="J14" s="265">
        <v>0</v>
      </c>
      <c r="K14" s="264">
        <f>I14+J14</f>
        <v>0</v>
      </c>
      <c r="L14" s="264">
        <f>K14+H14</f>
        <v>0</v>
      </c>
    </row>
    <row r="15" spans="1:12" x14ac:dyDescent="0.25">
      <c r="A15" s="556" t="s">
        <v>1024</v>
      </c>
      <c r="B15" s="556"/>
      <c r="C15" s="264">
        <f t="shared" ref="C15:L15" si="2">SUM(C14:C14)</f>
        <v>0</v>
      </c>
      <c r="D15" s="264">
        <f t="shared" si="2"/>
        <v>0</v>
      </c>
      <c r="E15" s="264">
        <f t="shared" si="2"/>
        <v>0</v>
      </c>
      <c r="F15" s="264">
        <f t="shared" si="2"/>
        <v>0</v>
      </c>
      <c r="G15" s="264">
        <f t="shared" si="2"/>
        <v>0</v>
      </c>
      <c r="H15" s="264">
        <f t="shared" si="2"/>
        <v>0</v>
      </c>
      <c r="I15" s="264">
        <f t="shared" si="2"/>
        <v>0</v>
      </c>
      <c r="J15" s="264">
        <f t="shared" si="2"/>
        <v>0</v>
      </c>
      <c r="K15" s="264">
        <f t="shared" si="2"/>
        <v>0</v>
      </c>
      <c r="L15" s="264">
        <f t="shared" si="2"/>
        <v>0</v>
      </c>
    </row>
    <row r="16" spans="1:12" x14ac:dyDescent="0.25">
      <c r="A16" s="558" t="s">
        <v>1025</v>
      </c>
      <c r="B16" s="557"/>
      <c r="C16" s="557"/>
      <c r="D16" s="557"/>
      <c r="E16" s="557"/>
      <c r="F16" s="264"/>
      <c r="G16" s="264"/>
      <c r="H16" s="264"/>
      <c r="I16" s="264"/>
      <c r="J16" s="264"/>
      <c r="K16" s="264"/>
      <c r="L16" s="264"/>
    </row>
    <row r="17" spans="1:12" x14ac:dyDescent="0.25">
      <c r="A17" s="262" t="s">
        <v>1026</v>
      </c>
      <c r="B17" s="254" t="s">
        <v>1027</v>
      </c>
      <c r="C17" s="264">
        <f t="shared" ref="C17:L17" si="3">SUM(C18:C20)</f>
        <v>0</v>
      </c>
      <c r="D17" s="264">
        <f t="shared" si="3"/>
        <v>0</v>
      </c>
      <c r="E17" s="264">
        <f t="shared" si="3"/>
        <v>0</v>
      </c>
      <c r="F17" s="264">
        <f t="shared" si="3"/>
        <v>0</v>
      </c>
      <c r="G17" s="264">
        <f t="shared" si="3"/>
        <v>0</v>
      </c>
      <c r="H17" s="264">
        <f t="shared" si="3"/>
        <v>0</v>
      </c>
      <c r="I17" s="264">
        <f t="shared" si="3"/>
        <v>0</v>
      </c>
      <c r="J17" s="264">
        <f t="shared" si="3"/>
        <v>0</v>
      </c>
      <c r="K17" s="264">
        <f t="shared" si="3"/>
        <v>0</v>
      </c>
      <c r="L17" s="264">
        <f t="shared" si="3"/>
        <v>0</v>
      </c>
    </row>
    <row r="18" spans="1:12" x14ac:dyDescent="0.25">
      <c r="A18" s="262" t="s">
        <v>1028</v>
      </c>
      <c r="B18" s="254" t="s">
        <v>1029</v>
      </c>
      <c r="C18" s="263">
        <f t="shared" ref="C18:D23" si="4">F18+I18</f>
        <v>0</v>
      </c>
      <c r="D18" s="264">
        <f t="shared" si="4"/>
        <v>0</v>
      </c>
      <c r="E18" s="264">
        <f t="shared" ref="E18:E23" si="5">C18+D18</f>
        <v>0</v>
      </c>
      <c r="F18" s="265">
        <v>0</v>
      </c>
      <c r="G18" s="265">
        <v>0</v>
      </c>
      <c r="H18" s="264">
        <f t="shared" ref="H18:H23" si="6">F18+G18</f>
        <v>0</v>
      </c>
      <c r="I18" s="265">
        <v>0</v>
      </c>
      <c r="J18" s="265">
        <v>0</v>
      </c>
      <c r="K18" s="264">
        <f t="shared" ref="K18:K23" si="7">I18+J18</f>
        <v>0</v>
      </c>
      <c r="L18" s="264">
        <f t="shared" ref="L18:L23" si="8">K18+H18</f>
        <v>0</v>
      </c>
    </row>
    <row r="19" spans="1:12" ht="20.399999999999999" x14ac:dyDescent="0.25">
      <c r="A19" s="262" t="s">
        <v>1030</v>
      </c>
      <c r="B19" s="254" t="s">
        <v>1031</v>
      </c>
      <c r="C19" s="263">
        <f t="shared" si="4"/>
        <v>0</v>
      </c>
      <c r="D19" s="264">
        <f t="shared" si="4"/>
        <v>0</v>
      </c>
      <c r="E19" s="264">
        <f t="shared" si="5"/>
        <v>0</v>
      </c>
      <c r="F19" s="265">
        <v>0</v>
      </c>
      <c r="G19" s="265">
        <v>0</v>
      </c>
      <c r="H19" s="264">
        <f t="shared" si="6"/>
        <v>0</v>
      </c>
      <c r="I19" s="265">
        <v>0</v>
      </c>
      <c r="J19" s="265">
        <v>0</v>
      </c>
      <c r="K19" s="264">
        <f t="shared" si="7"/>
        <v>0</v>
      </c>
      <c r="L19" s="264">
        <f t="shared" si="8"/>
        <v>0</v>
      </c>
    </row>
    <row r="20" spans="1:12" x14ac:dyDescent="0.25">
      <c r="A20" s="262" t="s">
        <v>1032</v>
      </c>
      <c r="B20" s="254" t="s">
        <v>1033</v>
      </c>
      <c r="C20" s="263">
        <f t="shared" si="4"/>
        <v>0</v>
      </c>
      <c r="D20" s="264">
        <f t="shared" si="4"/>
        <v>0</v>
      </c>
      <c r="E20" s="264">
        <f t="shared" si="5"/>
        <v>0</v>
      </c>
      <c r="F20" s="265">
        <v>0</v>
      </c>
      <c r="G20" s="265">
        <v>0</v>
      </c>
      <c r="H20" s="264">
        <f t="shared" si="6"/>
        <v>0</v>
      </c>
      <c r="I20" s="265">
        <v>0</v>
      </c>
      <c r="J20" s="265">
        <v>0</v>
      </c>
      <c r="K20" s="264">
        <f t="shared" si="7"/>
        <v>0</v>
      </c>
      <c r="L20" s="264">
        <f t="shared" si="8"/>
        <v>0</v>
      </c>
    </row>
    <row r="21" spans="1:12" ht="30.6" x14ac:dyDescent="0.25">
      <c r="A21" s="262" t="s">
        <v>1034</v>
      </c>
      <c r="B21" s="254" t="s">
        <v>1302</v>
      </c>
      <c r="C21" s="263">
        <f t="shared" si="4"/>
        <v>0</v>
      </c>
      <c r="D21" s="264">
        <f t="shared" si="4"/>
        <v>0</v>
      </c>
      <c r="E21" s="264">
        <f t="shared" si="5"/>
        <v>0</v>
      </c>
      <c r="F21" s="265">
        <v>0</v>
      </c>
      <c r="G21" s="265">
        <v>0</v>
      </c>
      <c r="H21" s="264">
        <f t="shared" si="6"/>
        <v>0</v>
      </c>
      <c r="I21" s="265">
        <v>0</v>
      </c>
      <c r="J21" s="265">
        <v>0</v>
      </c>
      <c r="K21" s="264">
        <f t="shared" si="7"/>
        <v>0</v>
      </c>
      <c r="L21" s="264">
        <f t="shared" si="8"/>
        <v>0</v>
      </c>
    </row>
    <row r="22" spans="1:12" x14ac:dyDescent="0.25">
      <c r="A22" s="262" t="s">
        <v>1035</v>
      </c>
      <c r="B22" s="254" t="s">
        <v>1036</v>
      </c>
      <c r="C22" s="263">
        <f t="shared" si="4"/>
        <v>0</v>
      </c>
      <c r="D22" s="264">
        <f t="shared" si="4"/>
        <v>0</v>
      </c>
      <c r="E22" s="264">
        <f t="shared" si="5"/>
        <v>0</v>
      </c>
      <c r="F22" s="265">
        <v>0</v>
      </c>
      <c r="G22" s="265">
        <v>0</v>
      </c>
      <c r="H22" s="264">
        <f t="shared" si="6"/>
        <v>0</v>
      </c>
      <c r="I22" s="265">
        <v>0</v>
      </c>
      <c r="J22" s="265">
        <v>0</v>
      </c>
      <c r="K22" s="264">
        <f t="shared" si="7"/>
        <v>0</v>
      </c>
      <c r="L22" s="264">
        <f t="shared" si="8"/>
        <v>0</v>
      </c>
    </row>
    <row r="23" spans="1:12" ht="40.799999999999997" x14ac:dyDescent="0.25">
      <c r="A23" s="262" t="s">
        <v>1037</v>
      </c>
      <c r="B23" s="254" t="s">
        <v>1303</v>
      </c>
      <c r="C23" s="263">
        <f t="shared" si="4"/>
        <v>0</v>
      </c>
      <c r="D23" s="264">
        <f t="shared" si="4"/>
        <v>0</v>
      </c>
      <c r="E23" s="264">
        <f t="shared" si="5"/>
        <v>0</v>
      </c>
      <c r="F23" s="265">
        <v>0</v>
      </c>
      <c r="G23" s="265">
        <v>0</v>
      </c>
      <c r="H23" s="264">
        <f t="shared" si="6"/>
        <v>0</v>
      </c>
      <c r="I23" s="265">
        <v>0</v>
      </c>
      <c r="J23" s="265">
        <v>0</v>
      </c>
      <c r="K23" s="264">
        <f t="shared" si="7"/>
        <v>0</v>
      </c>
      <c r="L23" s="264">
        <f t="shared" si="8"/>
        <v>0</v>
      </c>
    </row>
    <row r="24" spans="1:12" x14ac:dyDescent="0.25">
      <c r="A24" s="262" t="s">
        <v>1038</v>
      </c>
      <c r="B24" s="254" t="s">
        <v>1039</v>
      </c>
      <c r="C24" s="266">
        <f t="shared" ref="C24:L24" si="9">SUM(C25:C30)</f>
        <v>0</v>
      </c>
      <c r="D24" s="264">
        <f t="shared" si="9"/>
        <v>0</v>
      </c>
      <c r="E24" s="264">
        <f t="shared" si="9"/>
        <v>0</v>
      </c>
      <c r="F24" s="264">
        <f t="shared" si="9"/>
        <v>0</v>
      </c>
      <c r="G24" s="264">
        <f t="shared" si="9"/>
        <v>0</v>
      </c>
      <c r="H24" s="264">
        <f t="shared" si="9"/>
        <v>0</v>
      </c>
      <c r="I24" s="264">
        <f t="shared" si="9"/>
        <v>0</v>
      </c>
      <c r="J24" s="264">
        <f t="shared" si="9"/>
        <v>0</v>
      </c>
      <c r="K24" s="264">
        <f t="shared" si="9"/>
        <v>0</v>
      </c>
      <c r="L24" s="264">
        <f t="shared" si="9"/>
        <v>0</v>
      </c>
    </row>
    <row r="25" spans="1:12" x14ac:dyDescent="0.25">
      <c r="A25" s="262" t="s">
        <v>1040</v>
      </c>
      <c r="B25" s="254" t="s">
        <v>1304</v>
      </c>
      <c r="C25" s="263">
        <f t="shared" ref="C25:D31" si="10">F25+I25</f>
        <v>0</v>
      </c>
      <c r="D25" s="264">
        <f t="shared" si="10"/>
        <v>0</v>
      </c>
      <c r="E25" s="264">
        <f t="shared" ref="E25:E31" si="11">C25+D25</f>
        <v>0</v>
      </c>
      <c r="F25" s="403">
        <v>0</v>
      </c>
      <c r="G25" s="403">
        <v>0</v>
      </c>
      <c r="H25" s="264">
        <f t="shared" ref="H25:H31" si="12">F25+G25</f>
        <v>0</v>
      </c>
      <c r="I25" s="265">
        <v>0</v>
      </c>
      <c r="J25" s="265">
        <v>0</v>
      </c>
      <c r="K25" s="264">
        <f t="shared" ref="K25:K31" si="13">I25+J25</f>
        <v>0</v>
      </c>
      <c r="L25" s="264">
        <f t="shared" ref="L25:L31" si="14">K25+H25</f>
        <v>0</v>
      </c>
    </row>
    <row r="26" spans="1:12" x14ac:dyDescent="0.25">
      <c r="A26" s="262" t="s">
        <v>1041</v>
      </c>
      <c r="B26" s="254" t="s">
        <v>1042</v>
      </c>
      <c r="C26" s="263">
        <f t="shared" si="10"/>
        <v>0</v>
      </c>
      <c r="D26" s="264">
        <f t="shared" si="10"/>
        <v>0</v>
      </c>
      <c r="E26" s="264">
        <f t="shared" si="11"/>
        <v>0</v>
      </c>
      <c r="F26" s="403">
        <v>0</v>
      </c>
      <c r="G26" s="403">
        <v>0</v>
      </c>
      <c r="H26" s="264">
        <f t="shared" si="12"/>
        <v>0</v>
      </c>
      <c r="I26" s="265">
        <v>0</v>
      </c>
      <c r="J26" s="265">
        <v>0</v>
      </c>
      <c r="K26" s="264">
        <f t="shared" si="13"/>
        <v>0</v>
      </c>
      <c r="L26" s="264">
        <f t="shared" si="14"/>
        <v>0</v>
      </c>
    </row>
    <row r="27" spans="1:12" ht="30" customHeight="1" x14ac:dyDescent="0.25">
      <c r="A27" s="262" t="s">
        <v>1043</v>
      </c>
      <c r="B27" s="254" t="s">
        <v>1305</v>
      </c>
      <c r="C27" s="263">
        <f t="shared" si="10"/>
        <v>0</v>
      </c>
      <c r="D27" s="264">
        <f t="shared" si="10"/>
        <v>0</v>
      </c>
      <c r="E27" s="264">
        <f t="shared" si="11"/>
        <v>0</v>
      </c>
      <c r="F27" s="266">
        <v>0</v>
      </c>
      <c r="G27" s="266">
        <v>0</v>
      </c>
      <c r="H27" s="264">
        <f t="shared" si="12"/>
        <v>0</v>
      </c>
      <c r="I27" s="265">
        <v>0</v>
      </c>
      <c r="J27" s="265">
        <v>0</v>
      </c>
      <c r="K27" s="264">
        <f t="shared" si="13"/>
        <v>0</v>
      </c>
      <c r="L27" s="264">
        <f t="shared" si="14"/>
        <v>0</v>
      </c>
    </row>
    <row r="28" spans="1:12" ht="40.799999999999997" x14ac:dyDescent="0.25">
      <c r="A28" s="262" t="s">
        <v>1044</v>
      </c>
      <c r="B28" s="254" t="s">
        <v>1306</v>
      </c>
      <c r="C28" s="263">
        <f t="shared" si="10"/>
        <v>0</v>
      </c>
      <c r="D28" s="264">
        <f t="shared" si="10"/>
        <v>0</v>
      </c>
      <c r="E28" s="264">
        <f t="shared" si="11"/>
        <v>0</v>
      </c>
      <c r="F28" s="265">
        <v>0</v>
      </c>
      <c r="G28" s="265">
        <v>0</v>
      </c>
      <c r="H28" s="264">
        <f t="shared" si="12"/>
        <v>0</v>
      </c>
      <c r="I28" s="265">
        <v>0</v>
      </c>
      <c r="J28" s="265">
        <v>0</v>
      </c>
      <c r="K28" s="264">
        <f t="shared" si="13"/>
        <v>0</v>
      </c>
      <c r="L28" s="264">
        <f t="shared" si="14"/>
        <v>0</v>
      </c>
    </row>
    <row r="29" spans="1:12" ht="30.6" x14ac:dyDescent="0.25">
      <c r="A29" s="262" t="s">
        <v>1045</v>
      </c>
      <c r="B29" s="254" t="s">
        <v>1307</v>
      </c>
      <c r="C29" s="263">
        <f t="shared" si="10"/>
        <v>0</v>
      </c>
      <c r="D29" s="264">
        <f t="shared" si="10"/>
        <v>0</v>
      </c>
      <c r="E29" s="264">
        <f t="shared" si="11"/>
        <v>0</v>
      </c>
      <c r="F29" s="266">
        <v>0</v>
      </c>
      <c r="G29" s="266">
        <v>0</v>
      </c>
      <c r="H29" s="264">
        <f t="shared" si="12"/>
        <v>0</v>
      </c>
      <c r="I29" s="265">
        <v>0</v>
      </c>
      <c r="J29" s="265">
        <v>0</v>
      </c>
      <c r="K29" s="264">
        <f t="shared" si="13"/>
        <v>0</v>
      </c>
      <c r="L29" s="264">
        <f t="shared" si="14"/>
        <v>0</v>
      </c>
    </row>
    <row r="30" spans="1:12" ht="20.399999999999999" x14ac:dyDescent="0.25">
      <c r="A30" s="262" t="s">
        <v>1046</v>
      </c>
      <c r="B30" s="254" t="s">
        <v>1047</v>
      </c>
      <c r="C30" s="263">
        <f t="shared" si="10"/>
        <v>0</v>
      </c>
      <c r="D30" s="264">
        <f t="shared" si="10"/>
        <v>0</v>
      </c>
      <c r="E30" s="264">
        <f t="shared" si="11"/>
        <v>0</v>
      </c>
      <c r="F30" s="266">
        <v>0</v>
      </c>
      <c r="G30" s="266">
        <v>0</v>
      </c>
      <c r="H30" s="264">
        <f t="shared" si="12"/>
        <v>0</v>
      </c>
      <c r="I30" s="265">
        <v>0</v>
      </c>
      <c r="J30" s="265">
        <v>0</v>
      </c>
      <c r="K30" s="264">
        <f t="shared" si="13"/>
        <v>0</v>
      </c>
      <c r="L30" s="264">
        <f t="shared" si="14"/>
        <v>0</v>
      </c>
    </row>
    <row r="31" spans="1:12" ht="20.399999999999999" x14ac:dyDescent="0.25">
      <c r="A31" s="262" t="s">
        <v>1048</v>
      </c>
      <c r="B31" s="254" t="s">
        <v>1049</v>
      </c>
      <c r="C31" s="263">
        <f t="shared" si="10"/>
        <v>0</v>
      </c>
      <c r="D31" s="264">
        <f t="shared" si="10"/>
        <v>0</v>
      </c>
      <c r="E31" s="264">
        <f t="shared" si="11"/>
        <v>0</v>
      </c>
      <c r="F31" s="265">
        <v>0</v>
      </c>
      <c r="G31" s="265">
        <v>0</v>
      </c>
      <c r="H31" s="264">
        <f t="shared" si="12"/>
        <v>0</v>
      </c>
      <c r="I31" s="265">
        <v>0</v>
      </c>
      <c r="J31" s="265">
        <v>0</v>
      </c>
      <c r="K31" s="264">
        <f t="shared" si="13"/>
        <v>0</v>
      </c>
      <c r="L31" s="264">
        <f t="shared" si="14"/>
        <v>0</v>
      </c>
    </row>
    <row r="32" spans="1:12" x14ac:dyDescent="0.25">
      <c r="A32" s="262" t="s">
        <v>1050</v>
      </c>
      <c r="B32" s="254" t="s">
        <v>1308</v>
      </c>
      <c r="C32" s="264">
        <f t="shared" ref="C32:L32" si="15">SUM(C33:C34)</f>
        <v>0</v>
      </c>
      <c r="D32" s="264">
        <f t="shared" si="15"/>
        <v>0</v>
      </c>
      <c r="E32" s="264">
        <f t="shared" si="15"/>
        <v>0</v>
      </c>
      <c r="F32" s="264">
        <f t="shared" si="15"/>
        <v>0</v>
      </c>
      <c r="G32" s="264">
        <f t="shared" si="15"/>
        <v>0</v>
      </c>
      <c r="H32" s="264">
        <f t="shared" si="15"/>
        <v>0</v>
      </c>
      <c r="I32" s="264">
        <f t="shared" si="15"/>
        <v>0</v>
      </c>
      <c r="J32" s="264">
        <f t="shared" si="15"/>
        <v>0</v>
      </c>
      <c r="K32" s="264">
        <f t="shared" si="15"/>
        <v>0</v>
      </c>
      <c r="L32" s="264">
        <f t="shared" si="15"/>
        <v>0</v>
      </c>
    </row>
    <row r="33" spans="1:12" ht="20.399999999999999" x14ac:dyDescent="0.25">
      <c r="A33" s="262" t="s">
        <v>1051</v>
      </c>
      <c r="B33" s="254" t="s">
        <v>1052</v>
      </c>
      <c r="C33" s="263">
        <f>F33+I33</f>
        <v>0</v>
      </c>
      <c r="D33" s="264">
        <f>G33+J33</f>
        <v>0</v>
      </c>
      <c r="E33" s="264">
        <f>C33+D33</f>
        <v>0</v>
      </c>
      <c r="F33" s="265">
        <v>0</v>
      </c>
      <c r="G33" s="265">
        <v>0</v>
      </c>
      <c r="H33" s="264">
        <f>F33+G33</f>
        <v>0</v>
      </c>
      <c r="I33" s="265">
        <v>0</v>
      </c>
      <c r="J33" s="265">
        <v>0</v>
      </c>
      <c r="K33" s="264">
        <f>I33+J33</f>
        <v>0</v>
      </c>
      <c r="L33" s="264">
        <f>K33+H33</f>
        <v>0</v>
      </c>
    </row>
    <row r="34" spans="1:12" x14ac:dyDescent="0.25">
      <c r="A34" s="262" t="s">
        <v>1053</v>
      </c>
      <c r="B34" s="254" t="s">
        <v>1309</v>
      </c>
      <c r="C34" s="263">
        <f>F34+I34</f>
        <v>0</v>
      </c>
      <c r="D34" s="264">
        <f>G34+J34</f>
        <v>0</v>
      </c>
      <c r="E34" s="264">
        <f>C34+D34</f>
        <v>0</v>
      </c>
      <c r="F34" s="265">
        <v>0</v>
      </c>
      <c r="G34" s="265">
        <v>0</v>
      </c>
      <c r="H34" s="264">
        <f>F34+G34</f>
        <v>0</v>
      </c>
      <c r="I34" s="265">
        <v>0</v>
      </c>
      <c r="J34" s="265">
        <v>0</v>
      </c>
      <c r="K34" s="264">
        <f>I34+J34</f>
        <v>0</v>
      </c>
      <c r="L34" s="264">
        <f>K34+H34</f>
        <v>0</v>
      </c>
    </row>
    <row r="35" spans="1:12" x14ac:dyDescent="0.25">
      <c r="A35" s="262" t="s">
        <v>1054</v>
      </c>
      <c r="B35" s="254" t="s">
        <v>1055</v>
      </c>
      <c r="C35" s="264">
        <f t="shared" ref="C35:L35" si="16">C36+C39+C40</f>
        <v>0</v>
      </c>
      <c r="D35" s="264">
        <f t="shared" si="16"/>
        <v>0</v>
      </c>
      <c r="E35" s="264">
        <f t="shared" si="16"/>
        <v>0</v>
      </c>
      <c r="F35" s="264">
        <f t="shared" si="16"/>
        <v>0</v>
      </c>
      <c r="G35" s="264">
        <f t="shared" si="16"/>
        <v>0</v>
      </c>
      <c r="H35" s="264">
        <f t="shared" si="16"/>
        <v>0</v>
      </c>
      <c r="I35" s="264">
        <f t="shared" si="16"/>
        <v>0</v>
      </c>
      <c r="J35" s="264">
        <f t="shared" si="16"/>
        <v>0</v>
      </c>
      <c r="K35" s="264">
        <f t="shared" si="16"/>
        <v>0</v>
      </c>
      <c r="L35" s="264">
        <f t="shared" si="16"/>
        <v>0</v>
      </c>
    </row>
    <row r="36" spans="1:12" ht="20.399999999999999" x14ac:dyDescent="0.25">
      <c r="A36" s="262" t="s">
        <v>1056</v>
      </c>
      <c r="B36" s="254" t="s">
        <v>1310</v>
      </c>
      <c r="C36" s="264">
        <f t="shared" ref="C36:L36" si="17">C37+C38</f>
        <v>0</v>
      </c>
      <c r="D36" s="264">
        <f t="shared" si="17"/>
        <v>0</v>
      </c>
      <c r="E36" s="264">
        <f t="shared" si="17"/>
        <v>0</v>
      </c>
      <c r="F36" s="264">
        <f t="shared" si="17"/>
        <v>0</v>
      </c>
      <c r="G36" s="264">
        <f t="shared" si="17"/>
        <v>0</v>
      </c>
      <c r="H36" s="264">
        <f t="shared" si="17"/>
        <v>0</v>
      </c>
      <c r="I36" s="264">
        <f t="shared" si="17"/>
        <v>0</v>
      </c>
      <c r="J36" s="264">
        <f t="shared" si="17"/>
        <v>0</v>
      </c>
      <c r="K36" s="264">
        <f t="shared" si="17"/>
        <v>0</v>
      </c>
      <c r="L36" s="264">
        <f t="shared" si="17"/>
        <v>0</v>
      </c>
    </row>
    <row r="37" spans="1:12" ht="20.399999999999999" x14ac:dyDescent="0.25">
      <c r="A37" s="262" t="s">
        <v>1057</v>
      </c>
      <c r="B37" s="254" t="s">
        <v>1058</v>
      </c>
      <c r="C37" s="263">
        <f t="shared" ref="C37:D40" si="18">F37+I37</f>
        <v>0</v>
      </c>
      <c r="D37" s="264">
        <f t="shared" si="18"/>
        <v>0</v>
      </c>
      <c r="E37" s="264">
        <f>C37+D37</f>
        <v>0</v>
      </c>
      <c r="F37" s="265">
        <v>0</v>
      </c>
      <c r="G37" s="265">
        <v>0</v>
      </c>
      <c r="H37" s="264">
        <f>F37+G37</f>
        <v>0</v>
      </c>
      <c r="I37" s="265">
        <v>0</v>
      </c>
      <c r="J37" s="265">
        <v>0</v>
      </c>
      <c r="K37" s="264">
        <f>I37+J37</f>
        <v>0</v>
      </c>
      <c r="L37" s="264">
        <f>K37+H37</f>
        <v>0</v>
      </c>
    </row>
    <row r="38" spans="1:12" ht="59.4" customHeight="1" x14ac:dyDescent="0.25">
      <c r="A38" s="262" t="s">
        <v>1059</v>
      </c>
      <c r="B38" s="254" t="s">
        <v>1311</v>
      </c>
      <c r="C38" s="263">
        <f t="shared" si="18"/>
        <v>0</v>
      </c>
      <c r="D38" s="264">
        <f t="shared" si="18"/>
        <v>0</v>
      </c>
      <c r="E38" s="264">
        <f>C38+D38</f>
        <v>0</v>
      </c>
      <c r="F38" s="265">
        <v>0</v>
      </c>
      <c r="G38" s="265">
        <v>0</v>
      </c>
      <c r="H38" s="264">
        <f>F38+G38</f>
        <v>0</v>
      </c>
      <c r="I38" s="265">
        <v>0</v>
      </c>
      <c r="J38" s="265">
        <v>0</v>
      </c>
      <c r="K38" s="264">
        <f>I38+J38</f>
        <v>0</v>
      </c>
      <c r="L38" s="264">
        <f>K38+H38</f>
        <v>0</v>
      </c>
    </row>
    <row r="39" spans="1:12" x14ac:dyDescent="0.25">
      <c r="A39" s="262" t="s">
        <v>1060</v>
      </c>
      <c r="B39" s="254" t="s">
        <v>1312</v>
      </c>
      <c r="C39" s="263">
        <f t="shared" si="18"/>
        <v>0</v>
      </c>
      <c r="D39" s="264">
        <f t="shared" si="18"/>
        <v>0</v>
      </c>
      <c r="E39" s="264">
        <f>C39+D39</f>
        <v>0</v>
      </c>
      <c r="F39" s="265">
        <v>0</v>
      </c>
      <c r="G39" s="265">
        <v>0</v>
      </c>
      <c r="H39" s="264">
        <f>F39+G39</f>
        <v>0</v>
      </c>
      <c r="I39" s="265">
        <v>0</v>
      </c>
      <c r="J39" s="265">
        <v>0</v>
      </c>
      <c r="K39" s="264">
        <f>I39+J39</f>
        <v>0</v>
      </c>
      <c r="L39" s="264">
        <f>K39+H39</f>
        <v>0</v>
      </c>
    </row>
    <row r="40" spans="1:12" ht="60" customHeight="1" x14ac:dyDescent="0.25">
      <c r="A40" s="262" t="s">
        <v>1061</v>
      </c>
      <c r="B40" s="254" t="s">
        <v>1313</v>
      </c>
      <c r="C40" s="263">
        <f t="shared" si="18"/>
        <v>0</v>
      </c>
      <c r="D40" s="264">
        <f t="shared" si="18"/>
        <v>0</v>
      </c>
      <c r="E40" s="264">
        <f>C40+D40</f>
        <v>0</v>
      </c>
      <c r="F40" s="265">
        <v>0</v>
      </c>
      <c r="G40" s="265">
        <v>0</v>
      </c>
      <c r="H40" s="264">
        <f>F40+G40</f>
        <v>0</v>
      </c>
      <c r="I40" s="265">
        <v>0</v>
      </c>
      <c r="J40" s="265">
        <v>0</v>
      </c>
      <c r="K40" s="264">
        <f>I40+J40</f>
        <v>0</v>
      </c>
      <c r="L40" s="264">
        <f>K40+H40</f>
        <v>0</v>
      </c>
    </row>
    <row r="41" spans="1:12" x14ac:dyDescent="0.25">
      <c r="A41" s="556" t="s">
        <v>1063</v>
      </c>
      <c r="B41" s="556"/>
      <c r="C41" s="264">
        <f t="shared" ref="C41:L41" si="19">C17+C21+C22+C23+C24+C31+C32+C35</f>
        <v>0</v>
      </c>
      <c r="D41" s="264">
        <f t="shared" si="19"/>
        <v>0</v>
      </c>
      <c r="E41" s="264">
        <f t="shared" si="19"/>
        <v>0</v>
      </c>
      <c r="F41" s="264">
        <f t="shared" si="19"/>
        <v>0</v>
      </c>
      <c r="G41" s="264">
        <f t="shared" si="19"/>
        <v>0</v>
      </c>
      <c r="H41" s="264">
        <f t="shared" si="19"/>
        <v>0</v>
      </c>
      <c r="I41" s="264">
        <f t="shared" si="19"/>
        <v>0</v>
      </c>
      <c r="J41" s="264">
        <f t="shared" si="19"/>
        <v>0</v>
      </c>
      <c r="K41" s="264">
        <f t="shared" si="19"/>
        <v>0</v>
      </c>
      <c r="L41" s="264">
        <f t="shared" si="19"/>
        <v>0</v>
      </c>
    </row>
    <row r="42" spans="1:12" x14ac:dyDescent="0.25">
      <c r="A42" s="557" t="s">
        <v>1064</v>
      </c>
      <c r="B42" s="557"/>
      <c r="C42" s="557"/>
      <c r="D42" s="557"/>
      <c r="E42" s="557"/>
      <c r="F42" s="264"/>
      <c r="G42" s="264"/>
      <c r="H42" s="264"/>
      <c r="I42" s="264"/>
      <c r="J42" s="264"/>
      <c r="K42" s="264"/>
      <c r="L42" s="264"/>
    </row>
    <row r="43" spans="1:12" x14ac:dyDescent="0.25">
      <c r="A43" s="262" t="s">
        <v>1065</v>
      </c>
      <c r="B43" s="254" t="s">
        <v>1314</v>
      </c>
      <c r="C43" s="263">
        <f t="shared" ref="C43:D48" si="20">F43+I43</f>
        <v>0</v>
      </c>
      <c r="D43" s="264">
        <f t="shared" si="20"/>
        <v>0</v>
      </c>
      <c r="E43" s="264">
        <f t="shared" ref="E43:E48" si="21">C43+D43</f>
        <v>0</v>
      </c>
      <c r="F43" s="265">
        <v>0</v>
      </c>
      <c r="G43" s="265">
        <v>0</v>
      </c>
      <c r="H43" s="264">
        <f t="shared" ref="H43:H48" si="22">F43+G43</f>
        <v>0</v>
      </c>
      <c r="I43" s="265">
        <v>0</v>
      </c>
      <c r="J43" s="265">
        <v>0</v>
      </c>
      <c r="K43" s="264">
        <f t="shared" ref="K43:K48" si="23">I43+J43</f>
        <v>0</v>
      </c>
      <c r="L43" s="264">
        <f t="shared" ref="L43:L48" si="24">K43+H43</f>
        <v>0</v>
      </c>
    </row>
    <row r="44" spans="1:12" ht="20.399999999999999" x14ac:dyDescent="0.25">
      <c r="A44" s="262" t="s">
        <v>1066</v>
      </c>
      <c r="B44" s="254" t="s">
        <v>1067</v>
      </c>
      <c r="C44" s="263">
        <f t="shared" si="20"/>
        <v>0</v>
      </c>
      <c r="D44" s="264">
        <f t="shared" si="20"/>
        <v>0</v>
      </c>
      <c r="E44" s="264">
        <f t="shared" si="21"/>
        <v>0</v>
      </c>
      <c r="F44" s="265">
        <v>0</v>
      </c>
      <c r="G44" s="265">
        <v>0</v>
      </c>
      <c r="H44" s="264">
        <f t="shared" si="22"/>
        <v>0</v>
      </c>
      <c r="I44" s="265">
        <v>0</v>
      </c>
      <c r="J44" s="265">
        <v>0</v>
      </c>
      <c r="K44" s="264">
        <f t="shared" si="23"/>
        <v>0</v>
      </c>
      <c r="L44" s="264">
        <f t="shared" si="24"/>
        <v>0</v>
      </c>
    </row>
    <row r="45" spans="1:12" ht="30.6" x14ac:dyDescent="0.25">
      <c r="A45" s="262" t="s">
        <v>1068</v>
      </c>
      <c r="B45" s="254" t="s">
        <v>1069</v>
      </c>
      <c r="C45" s="263">
        <f t="shared" si="20"/>
        <v>0</v>
      </c>
      <c r="D45" s="264">
        <f t="shared" si="20"/>
        <v>0</v>
      </c>
      <c r="E45" s="264">
        <f t="shared" si="21"/>
        <v>0</v>
      </c>
      <c r="F45" s="265">
        <v>0</v>
      </c>
      <c r="G45" s="265">
        <v>0</v>
      </c>
      <c r="H45" s="264">
        <f t="shared" si="22"/>
        <v>0</v>
      </c>
      <c r="I45" s="265">
        <v>0</v>
      </c>
      <c r="J45" s="265">
        <v>0</v>
      </c>
      <c r="K45" s="264">
        <f t="shared" si="23"/>
        <v>0</v>
      </c>
      <c r="L45" s="264">
        <f t="shared" si="24"/>
        <v>0</v>
      </c>
    </row>
    <row r="46" spans="1:12" ht="40.799999999999997" x14ac:dyDescent="0.25">
      <c r="A46" s="262" t="s">
        <v>1070</v>
      </c>
      <c r="B46" s="254" t="s">
        <v>1071</v>
      </c>
      <c r="C46" s="263">
        <f t="shared" si="20"/>
        <v>0</v>
      </c>
      <c r="D46" s="264">
        <f t="shared" si="20"/>
        <v>0</v>
      </c>
      <c r="E46" s="264">
        <f t="shared" si="21"/>
        <v>0</v>
      </c>
      <c r="F46" s="265">
        <v>0</v>
      </c>
      <c r="G46" s="265">
        <v>0</v>
      </c>
      <c r="H46" s="264">
        <f t="shared" si="22"/>
        <v>0</v>
      </c>
      <c r="I46" s="265">
        <v>0</v>
      </c>
      <c r="J46" s="265">
        <v>0</v>
      </c>
      <c r="K46" s="264">
        <f t="shared" si="23"/>
        <v>0</v>
      </c>
      <c r="L46" s="264">
        <f t="shared" si="24"/>
        <v>0</v>
      </c>
    </row>
    <row r="47" spans="1:12" ht="19.2" customHeight="1" x14ac:dyDescent="0.25">
      <c r="A47" s="262" t="s">
        <v>1072</v>
      </c>
      <c r="B47" s="254" t="s">
        <v>1073</v>
      </c>
      <c r="C47" s="263">
        <f t="shared" si="20"/>
        <v>0</v>
      </c>
      <c r="D47" s="264">
        <f t="shared" si="20"/>
        <v>0</v>
      </c>
      <c r="E47" s="264">
        <f t="shared" si="21"/>
        <v>0</v>
      </c>
      <c r="F47" s="265">
        <v>0</v>
      </c>
      <c r="G47" s="265">
        <v>0</v>
      </c>
      <c r="H47" s="264">
        <f t="shared" si="22"/>
        <v>0</v>
      </c>
      <c r="I47" s="265">
        <v>0</v>
      </c>
      <c r="J47" s="265">
        <v>0</v>
      </c>
      <c r="K47" s="264">
        <f t="shared" si="23"/>
        <v>0</v>
      </c>
      <c r="L47" s="264">
        <f t="shared" si="24"/>
        <v>0</v>
      </c>
    </row>
    <row r="48" spans="1:12" x14ac:dyDescent="0.25">
      <c r="A48" s="262" t="s">
        <v>1074</v>
      </c>
      <c r="B48" s="254" t="s">
        <v>1075</v>
      </c>
      <c r="C48" s="263">
        <f t="shared" si="20"/>
        <v>0</v>
      </c>
      <c r="D48" s="264">
        <f t="shared" si="20"/>
        <v>0</v>
      </c>
      <c r="E48" s="264">
        <f t="shared" si="21"/>
        <v>0</v>
      </c>
      <c r="F48" s="265">
        <v>0</v>
      </c>
      <c r="G48" s="265">
        <v>0</v>
      </c>
      <c r="H48" s="264">
        <f t="shared" si="22"/>
        <v>0</v>
      </c>
      <c r="I48" s="265">
        <v>0</v>
      </c>
      <c r="J48" s="265">
        <v>0</v>
      </c>
      <c r="K48" s="264">
        <f t="shared" si="23"/>
        <v>0</v>
      </c>
      <c r="L48" s="264">
        <f t="shared" si="24"/>
        <v>0</v>
      </c>
    </row>
    <row r="49" spans="1:13" x14ac:dyDescent="0.25">
      <c r="A49" s="556" t="s">
        <v>1076</v>
      </c>
      <c r="B49" s="556"/>
      <c r="C49" s="264">
        <f>SUM(C43:C48)</f>
        <v>0</v>
      </c>
      <c r="D49" s="264">
        <f t="shared" ref="D49:L49" si="25">SUM(D43:D48)</f>
        <v>0</v>
      </c>
      <c r="E49" s="264">
        <f t="shared" si="25"/>
        <v>0</v>
      </c>
      <c r="F49" s="264">
        <f t="shared" si="25"/>
        <v>0</v>
      </c>
      <c r="G49" s="264">
        <f t="shared" si="25"/>
        <v>0</v>
      </c>
      <c r="H49" s="264">
        <f t="shared" si="25"/>
        <v>0</v>
      </c>
      <c r="I49" s="264">
        <f t="shared" si="25"/>
        <v>0</v>
      </c>
      <c r="J49" s="264">
        <f t="shared" si="25"/>
        <v>0</v>
      </c>
      <c r="K49" s="264">
        <f t="shared" si="25"/>
        <v>0</v>
      </c>
      <c r="L49" s="264">
        <f t="shared" si="25"/>
        <v>0</v>
      </c>
    </row>
    <row r="50" spans="1:13" x14ac:dyDescent="0.25">
      <c r="A50" s="557" t="s">
        <v>1077</v>
      </c>
      <c r="B50" s="557"/>
      <c r="C50" s="557"/>
      <c r="D50" s="557"/>
      <c r="E50" s="557"/>
      <c r="F50" s="264"/>
      <c r="G50" s="264"/>
      <c r="H50" s="264"/>
      <c r="I50" s="264"/>
      <c r="J50" s="264"/>
      <c r="K50" s="264"/>
      <c r="L50" s="264"/>
    </row>
    <row r="51" spans="1:13" x14ac:dyDescent="0.25">
      <c r="A51" s="262" t="s">
        <v>1078</v>
      </c>
      <c r="B51" s="254" t="s">
        <v>1079</v>
      </c>
      <c r="C51" s="264">
        <f t="shared" ref="C51:L51" si="26">SUM(C52:C53)</f>
        <v>0</v>
      </c>
      <c r="D51" s="264">
        <f t="shared" si="26"/>
        <v>0</v>
      </c>
      <c r="E51" s="264">
        <f t="shared" si="26"/>
        <v>0</v>
      </c>
      <c r="F51" s="264">
        <f t="shared" si="26"/>
        <v>0</v>
      </c>
      <c r="G51" s="264">
        <f t="shared" si="26"/>
        <v>0</v>
      </c>
      <c r="H51" s="264">
        <f t="shared" si="26"/>
        <v>0</v>
      </c>
      <c r="I51" s="264">
        <f t="shared" si="26"/>
        <v>0</v>
      </c>
      <c r="J51" s="264">
        <f t="shared" si="26"/>
        <v>0</v>
      </c>
      <c r="K51" s="264">
        <f t="shared" si="26"/>
        <v>0</v>
      </c>
      <c r="L51" s="264">
        <f t="shared" si="26"/>
        <v>0</v>
      </c>
    </row>
    <row r="52" spans="1:13" ht="30.6" x14ac:dyDescent="0.25">
      <c r="A52" s="262" t="s">
        <v>1080</v>
      </c>
      <c r="B52" s="254" t="s">
        <v>1315</v>
      </c>
      <c r="C52" s="263">
        <f>F52+I52</f>
        <v>0</v>
      </c>
      <c r="D52" s="264">
        <f>G52+J52</f>
        <v>0</v>
      </c>
      <c r="E52" s="264">
        <f>C52+D52</f>
        <v>0</v>
      </c>
      <c r="F52" s="265">
        <v>0</v>
      </c>
      <c r="G52" s="265">
        <v>0</v>
      </c>
      <c r="H52" s="264">
        <f>F52+G52</f>
        <v>0</v>
      </c>
      <c r="I52" s="265">
        <v>0</v>
      </c>
      <c r="J52" s="265">
        <v>0</v>
      </c>
      <c r="K52" s="264">
        <f>I52+J52</f>
        <v>0</v>
      </c>
      <c r="L52" s="264">
        <f>K52+H52</f>
        <v>0</v>
      </c>
    </row>
    <row r="53" spans="1:13" ht="20.399999999999999" x14ac:dyDescent="0.25">
      <c r="A53" s="262" t="s">
        <v>1081</v>
      </c>
      <c r="B53" s="254" t="s">
        <v>1316</v>
      </c>
      <c r="C53" s="263">
        <f>F53+I53</f>
        <v>0</v>
      </c>
      <c r="D53" s="264">
        <f>G53+J53</f>
        <v>0</v>
      </c>
      <c r="E53" s="264">
        <f>C53+D53</f>
        <v>0</v>
      </c>
      <c r="F53" s="265">
        <v>0</v>
      </c>
      <c r="G53" s="265">
        <v>0</v>
      </c>
      <c r="H53" s="264">
        <f>F53+G53</f>
        <v>0</v>
      </c>
      <c r="I53" s="265">
        <v>0</v>
      </c>
      <c r="J53" s="265">
        <v>0</v>
      </c>
      <c r="K53" s="264">
        <f>I53+J53</f>
        <v>0</v>
      </c>
      <c r="L53" s="264">
        <f>K53+H53</f>
        <v>0</v>
      </c>
    </row>
    <row r="54" spans="1:13" ht="20.399999999999999" x14ac:dyDescent="0.25">
      <c r="A54" s="262" t="s">
        <v>1082</v>
      </c>
      <c r="B54" s="254" t="s">
        <v>1317</v>
      </c>
      <c r="C54" s="264">
        <f t="shared" ref="C54:L54" si="27">SUM(C55:C59)</f>
        <v>0</v>
      </c>
      <c r="D54" s="264">
        <f t="shared" si="27"/>
        <v>0</v>
      </c>
      <c r="E54" s="264">
        <f t="shared" si="27"/>
        <v>0</v>
      </c>
      <c r="F54" s="264">
        <f t="shared" si="27"/>
        <v>0</v>
      </c>
      <c r="G54" s="264">
        <f t="shared" si="27"/>
        <v>0</v>
      </c>
      <c r="H54" s="264">
        <f t="shared" si="27"/>
        <v>0</v>
      </c>
      <c r="I54" s="264">
        <f t="shared" si="27"/>
        <v>0</v>
      </c>
      <c r="J54" s="264">
        <f t="shared" si="27"/>
        <v>0</v>
      </c>
      <c r="K54" s="264">
        <f t="shared" si="27"/>
        <v>0</v>
      </c>
      <c r="L54" s="264">
        <f t="shared" si="27"/>
        <v>0</v>
      </c>
    </row>
    <row r="55" spans="1:13" ht="30.6" x14ac:dyDescent="0.25">
      <c r="A55" s="262" t="s">
        <v>1083</v>
      </c>
      <c r="B55" s="254" t="s">
        <v>1318</v>
      </c>
      <c r="C55" s="263">
        <f t="shared" ref="C55:D61" si="28">F55+I55</f>
        <v>0</v>
      </c>
      <c r="D55" s="264">
        <f t="shared" si="28"/>
        <v>0</v>
      </c>
      <c r="E55" s="264">
        <f t="shared" ref="E55:E61" si="29">C55+D55</f>
        <v>0</v>
      </c>
      <c r="F55" s="266">
        <v>0</v>
      </c>
      <c r="G55" s="266">
        <v>0</v>
      </c>
      <c r="H55" s="264">
        <f t="shared" ref="H55:H61" si="30">F55+G55</f>
        <v>0</v>
      </c>
      <c r="I55" s="265">
        <v>0</v>
      </c>
      <c r="J55" s="265">
        <v>0</v>
      </c>
      <c r="K55" s="264">
        <f t="shared" ref="K55:K61" si="31">I55+J55</f>
        <v>0</v>
      </c>
      <c r="L55" s="264">
        <f t="shared" ref="L55:L61" si="32">K55+H55</f>
        <v>0</v>
      </c>
    </row>
    <row r="56" spans="1:13" ht="30.6" x14ac:dyDescent="0.25">
      <c r="A56" s="262" t="s">
        <v>1084</v>
      </c>
      <c r="B56" s="254" t="s">
        <v>1319</v>
      </c>
      <c r="C56" s="263">
        <f t="shared" si="28"/>
        <v>0</v>
      </c>
      <c r="D56" s="264">
        <f t="shared" si="28"/>
        <v>0</v>
      </c>
      <c r="E56" s="264">
        <f t="shared" si="29"/>
        <v>0</v>
      </c>
      <c r="F56" s="265">
        <v>0</v>
      </c>
      <c r="G56" s="265">
        <v>0</v>
      </c>
      <c r="H56" s="264">
        <f t="shared" si="30"/>
        <v>0</v>
      </c>
      <c r="I56" s="265">
        <v>0</v>
      </c>
      <c r="J56" s="265">
        <v>0</v>
      </c>
      <c r="K56" s="264">
        <f t="shared" si="31"/>
        <v>0</v>
      </c>
      <c r="L56" s="264">
        <f t="shared" si="32"/>
        <v>0</v>
      </c>
    </row>
    <row r="57" spans="1:13" ht="30.75" customHeight="1" x14ac:dyDescent="0.25">
      <c r="A57" s="262" t="s">
        <v>1085</v>
      </c>
      <c r="B57" s="254" t="s">
        <v>1320</v>
      </c>
      <c r="C57" s="263">
        <f t="shared" si="28"/>
        <v>0</v>
      </c>
      <c r="D57" s="264">
        <f t="shared" si="28"/>
        <v>0</v>
      </c>
      <c r="E57" s="264">
        <f t="shared" si="29"/>
        <v>0</v>
      </c>
      <c r="F57" s="265">
        <v>0</v>
      </c>
      <c r="G57" s="265">
        <v>0</v>
      </c>
      <c r="H57" s="264">
        <f t="shared" si="30"/>
        <v>0</v>
      </c>
      <c r="I57" s="265">
        <v>0</v>
      </c>
      <c r="J57" s="265">
        <v>0</v>
      </c>
      <c r="K57" s="264">
        <f t="shared" si="31"/>
        <v>0</v>
      </c>
      <c r="L57" s="264">
        <f t="shared" si="32"/>
        <v>0</v>
      </c>
    </row>
    <row r="58" spans="1:13" ht="28.5" customHeight="1" x14ac:dyDescent="0.25">
      <c r="A58" s="262" t="s">
        <v>1086</v>
      </c>
      <c r="B58" s="254" t="s">
        <v>1087</v>
      </c>
      <c r="C58" s="263">
        <f t="shared" si="28"/>
        <v>0</v>
      </c>
      <c r="D58" s="264">
        <f t="shared" si="28"/>
        <v>0</v>
      </c>
      <c r="E58" s="264">
        <f t="shared" si="29"/>
        <v>0</v>
      </c>
      <c r="F58" s="265">
        <v>0</v>
      </c>
      <c r="G58" s="265">
        <v>0</v>
      </c>
      <c r="H58" s="264">
        <f t="shared" si="30"/>
        <v>0</v>
      </c>
      <c r="I58" s="265">
        <v>0</v>
      </c>
      <c r="J58" s="265">
        <v>0</v>
      </c>
      <c r="K58" s="264">
        <f t="shared" si="31"/>
        <v>0</v>
      </c>
      <c r="L58" s="264">
        <f t="shared" si="32"/>
        <v>0</v>
      </c>
    </row>
    <row r="59" spans="1:13" ht="30.6" x14ac:dyDescent="0.25">
      <c r="A59" s="262" t="s">
        <v>1088</v>
      </c>
      <c r="B59" s="254" t="s">
        <v>1321</v>
      </c>
      <c r="C59" s="263">
        <f t="shared" si="28"/>
        <v>0</v>
      </c>
      <c r="D59" s="264">
        <f t="shared" si="28"/>
        <v>0</v>
      </c>
      <c r="E59" s="264">
        <f t="shared" si="29"/>
        <v>0</v>
      </c>
      <c r="F59" s="265">
        <v>0</v>
      </c>
      <c r="G59" s="265">
        <v>0</v>
      </c>
      <c r="H59" s="264">
        <f t="shared" si="30"/>
        <v>0</v>
      </c>
      <c r="I59" s="265">
        <v>0</v>
      </c>
      <c r="J59" s="265">
        <v>0</v>
      </c>
      <c r="K59" s="264">
        <f t="shared" si="31"/>
        <v>0</v>
      </c>
      <c r="L59" s="264">
        <f t="shared" si="32"/>
        <v>0</v>
      </c>
    </row>
    <row r="60" spans="1:13" x14ac:dyDescent="0.25">
      <c r="A60" s="262" t="s">
        <v>1089</v>
      </c>
      <c r="B60" s="254" t="s">
        <v>1090</v>
      </c>
      <c r="C60" s="263">
        <f t="shared" si="28"/>
        <v>0</v>
      </c>
      <c r="D60" s="264">
        <f t="shared" si="28"/>
        <v>0</v>
      </c>
      <c r="E60" s="264">
        <f t="shared" si="29"/>
        <v>0</v>
      </c>
      <c r="F60" s="265">
        <v>0</v>
      </c>
      <c r="G60" s="265">
        <v>0</v>
      </c>
      <c r="H60" s="264">
        <f t="shared" si="30"/>
        <v>0</v>
      </c>
      <c r="I60" s="265">
        <v>0</v>
      </c>
      <c r="J60" s="265">
        <v>0</v>
      </c>
      <c r="K60" s="264">
        <f t="shared" si="31"/>
        <v>0</v>
      </c>
      <c r="L60" s="264">
        <f t="shared" si="32"/>
        <v>0</v>
      </c>
      <c r="M60" s="449" t="str">
        <f>IF(H60&gt;H43*10%,"!!! Atentie prag","")</f>
        <v/>
      </c>
    </row>
    <row r="61" spans="1:13" ht="20.399999999999999" x14ac:dyDescent="0.25">
      <c r="A61" s="262" t="s">
        <v>1091</v>
      </c>
      <c r="B61" s="254" t="s">
        <v>1092</v>
      </c>
      <c r="C61" s="263">
        <f t="shared" si="28"/>
        <v>0</v>
      </c>
      <c r="D61" s="264">
        <f t="shared" si="28"/>
        <v>0</v>
      </c>
      <c r="E61" s="264">
        <f t="shared" si="29"/>
        <v>0</v>
      </c>
      <c r="F61" s="265">
        <v>0</v>
      </c>
      <c r="G61" s="265">
        <v>0</v>
      </c>
      <c r="H61" s="264">
        <f t="shared" si="30"/>
        <v>0</v>
      </c>
      <c r="I61" s="265">
        <v>0</v>
      </c>
      <c r="J61" s="265">
        <v>0</v>
      </c>
      <c r="K61" s="264">
        <f t="shared" si="31"/>
        <v>0</v>
      </c>
      <c r="L61" s="264">
        <f t="shared" si="32"/>
        <v>0</v>
      </c>
    </row>
    <row r="62" spans="1:13" x14ac:dyDescent="0.25">
      <c r="A62" s="556" t="s">
        <v>1093</v>
      </c>
      <c r="B62" s="556"/>
      <c r="C62" s="264">
        <f t="shared" ref="C62:L62" si="33">C51+C54+C60+C61</f>
        <v>0</v>
      </c>
      <c r="D62" s="264">
        <f t="shared" si="33"/>
        <v>0</v>
      </c>
      <c r="E62" s="264">
        <f t="shared" si="33"/>
        <v>0</v>
      </c>
      <c r="F62" s="264">
        <f t="shared" si="33"/>
        <v>0</v>
      </c>
      <c r="G62" s="264">
        <f t="shared" si="33"/>
        <v>0</v>
      </c>
      <c r="H62" s="264">
        <f t="shared" si="33"/>
        <v>0</v>
      </c>
      <c r="I62" s="264">
        <f t="shared" si="33"/>
        <v>0</v>
      </c>
      <c r="J62" s="264">
        <f t="shared" si="33"/>
        <v>0</v>
      </c>
      <c r="K62" s="264">
        <f t="shared" si="33"/>
        <v>0</v>
      </c>
      <c r="L62" s="264">
        <f t="shared" si="33"/>
        <v>0</v>
      </c>
    </row>
    <row r="63" spans="1:13" x14ac:dyDescent="0.25">
      <c r="A63" s="558" t="s">
        <v>1094</v>
      </c>
      <c r="B63" s="557"/>
      <c r="C63" s="557"/>
      <c r="D63" s="557"/>
      <c r="E63" s="557"/>
      <c r="F63" s="264"/>
      <c r="G63" s="264"/>
      <c r="H63" s="264"/>
      <c r="I63" s="264"/>
      <c r="J63" s="264"/>
      <c r="K63" s="264"/>
      <c r="L63" s="264"/>
    </row>
    <row r="64" spans="1:13" ht="20.399999999999999" x14ac:dyDescent="0.25">
      <c r="A64" s="262" t="s">
        <v>1095</v>
      </c>
      <c r="B64" s="254" t="s">
        <v>1096</v>
      </c>
      <c r="C64" s="263">
        <f>F64+I64</f>
        <v>0</v>
      </c>
      <c r="D64" s="264">
        <f>G64+J64</f>
        <v>0</v>
      </c>
      <c r="E64" s="264">
        <f>C64+D64</f>
        <v>0</v>
      </c>
      <c r="F64" s="266">
        <v>0</v>
      </c>
      <c r="G64" s="266">
        <v>0</v>
      </c>
      <c r="H64" s="264">
        <f>F64+G64</f>
        <v>0</v>
      </c>
      <c r="I64" s="265">
        <v>0</v>
      </c>
      <c r="J64" s="265">
        <v>0</v>
      </c>
      <c r="K64" s="264">
        <f>I64+J64</f>
        <v>0</v>
      </c>
      <c r="L64" s="264">
        <f>K64+H64</f>
        <v>0</v>
      </c>
    </row>
    <row r="65" spans="1:13" x14ac:dyDescent="0.25">
      <c r="A65" s="262" t="s">
        <v>1097</v>
      </c>
      <c r="B65" s="254" t="s">
        <v>1098</v>
      </c>
      <c r="C65" s="263">
        <f>F65+I65</f>
        <v>0</v>
      </c>
      <c r="D65" s="264">
        <f>G65+J65</f>
        <v>0</v>
      </c>
      <c r="E65" s="264">
        <f>C65+D65</f>
        <v>0</v>
      </c>
      <c r="F65" s="266">
        <v>0</v>
      </c>
      <c r="G65" s="266">
        <v>0</v>
      </c>
      <c r="H65" s="264">
        <f>F65+G65</f>
        <v>0</v>
      </c>
      <c r="I65" s="265">
        <v>0</v>
      </c>
      <c r="J65" s="265">
        <v>0</v>
      </c>
      <c r="K65" s="264">
        <f>I65+J65</f>
        <v>0</v>
      </c>
      <c r="L65" s="264">
        <f>K65+H65</f>
        <v>0</v>
      </c>
    </row>
    <row r="66" spans="1:13" x14ac:dyDescent="0.25">
      <c r="A66" s="556" t="s">
        <v>1099</v>
      </c>
      <c r="B66" s="556"/>
      <c r="C66" s="264">
        <f t="shared" ref="C66:L66" si="34">SUM(C64:C65)</f>
        <v>0</v>
      </c>
      <c r="D66" s="264">
        <f t="shared" si="34"/>
        <v>0</v>
      </c>
      <c r="E66" s="264">
        <f t="shared" si="34"/>
        <v>0</v>
      </c>
      <c r="F66" s="264">
        <f t="shared" si="34"/>
        <v>0</v>
      </c>
      <c r="G66" s="264">
        <f t="shared" si="34"/>
        <v>0</v>
      </c>
      <c r="H66" s="264">
        <f t="shared" si="34"/>
        <v>0</v>
      </c>
      <c r="I66" s="264">
        <f t="shared" si="34"/>
        <v>0</v>
      </c>
      <c r="J66" s="264">
        <f t="shared" si="34"/>
        <v>0</v>
      </c>
      <c r="K66" s="264">
        <f t="shared" si="34"/>
        <v>0</v>
      </c>
      <c r="L66" s="264">
        <f t="shared" si="34"/>
        <v>0</v>
      </c>
    </row>
    <row r="67" spans="1:13" ht="19.8" customHeight="1" x14ac:dyDescent="0.25">
      <c r="A67" s="559" t="s">
        <v>1100</v>
      </c>
      <c r="B67" s="559"/>
      <c r="C67" s="559"/>
      <c r="D67" s="559"/>
      <c r="E67" s="559"/>
      <c r="F67" s="559"/>
      <c r="G67" s="559"/>
      <c r="H67" s="559"/>
      <c r="I67" s="559"/>
      <c r="J67" s="559"/>
      <c r="K67" s="559"/>
      <c r="L67" s="559"/>
    </row>
    <row r="68" spans="1:13" ht="40.799999999999997" x14ac:dyDescent="0.25">
      <c r="A68" s="262">
        <v>7.1</v>
      </c>
      <c r="B68" s="254" t="s">
        <v>1322</v>
      </c>
      <c r="C68" s="263">
        <f>F68+I68</f>
        <v>0</v>
      </c>
      <c r="D68" s="264">
        <f>G68+J68</f>
        <v>0</v>
      </c>
      <c r="E68" s="264">
        <f>C68+D68</f>
        <v>0</v>
      </c>
      <c r="F68" s="266">
        <v>0</v>
      </c>
      <c r="G68" s="266">
        <v>0</v>
      </c>
      <c r="H68" s="264">
        <f>F68+G68</f>
        <v>0</v>
      </c>
      <c r="I68" s="265">
        <v>0</v>
      </c>
      <c r="J68" s="265">
        <v>0</v>
      </c>
      <c r="K68" s="264">
        <f>I68+J68</f>
        <v>0</v>
      </c>
      <c r="L68" s="264">
        <f>K68+H68</f>
        <v>0</v>
      </c>
      <c r="M68" s="449"/>
    </row>
    <row r="69" spans="1:13" ht="30.6" x14ac:dyDescent="0.25">
      <c r="A69" s="262">
        <v>7.2</v>
      </c>
      <c r="B69" s="254" t="s">
        <v>1323</v>
      </c>
      <c r="C69" s="263">
        <f>F69+I69</f>
        <v>0</v>
      </c>
      <c r="D69" s="264">
        <f>G69+J69</f>
        <v>0</v>
      </c>
      <c r="E69" s="264">
        <f>C69+D69</f>
        <v>0</v>
      </c>
      <c r="F69" s="266">
        <v>0</v>
      </c>
      <c r="G69" s="266">
        <v>0</v>
      </c>
      <c r="H69" s="264">
        <f>F69+G69</f>
        <v>0</v>
      </c>
      <c r="I69" s="265">
        <v>0</v>
      </c>
      <c r="J69" s="265">
        <v>0</v>
      </c>
      <c r="K69" s="264">
        <f>I69+J69</f>
        <v>0</v>
      </c>
      <c r="L69" s="264">
        <f>K69+H69</f>
        <v>0</v>
      </c>
      <c r="M69" s="449"/>
    </row>
    <row r="70" spans="1:13" ht="17.399999999999999" customHeight="1" x14ac:dyDescent="0.25">
      <c r="A70" s="556" t="s">
        <v>1101</v>
      </c>
      <c r="B70" s="556"/>
      <c r="C70" s="264">
        <f t="shared" ref="C70:L70" si="35">SUM(C68:C69)</f>
        <v>0</v>
      </c>
      <c r="D70" s="264">
        <f t="shared" si="35"/>
        <v>0</v>
      </c>
      <c r="E70" s="264">
        <f t="shared" si="35"/>
        <v>0</v>
      </c>
      <c r="F70" s="264">
        <f t="shared" si="35"/>
        <v>0</v>
      </c>
      <c r="G70" s="264">
        <f t="shared" si="35"/>
        <v>0</v>
      </c>
      <c r="H70" s="264">
        <f t="shared" si="35"/>
        <v>0</v>
      </c>
      <c r="I70" s="264">
        <f t="shared" si="35"/>
        <v>0</v>
      </c>
      <c r="J70" s="264">
        <f t="shared" si="35"/>
        <v>0</v>
      </c>
      <c r="K70" s="264">
        <f t="shared" si="35"/>
        <v>0</v>
      </c>
      <c r="L70" s="264">
        <f t="shared" si="35"/>
        <v>0</v>
      </c>
    </row>
    <row r="71" spans="1:13" ht="21.6" customHeight="1" x14ac:dyDescent="0.25">
      <c r="A71" s="556" t="s">
        <v>1102</v>
      </c>
      <c r="B71" s="556"/>
      <c r="C71" s="264">
        <f>C12+C15+C41+C49+C62+C66+C70</f>
        <v>0</v>
      </c>
      <c r="D71" s="264">
        <f t="shared" ref="D71:L71" si="36">D12+D15+D41+D49+D62+D66+D70</f>
        <v>0</v>
      </c>
      <c r="E71" s="264">
        <f t="shared" si="36"/>
        <v>0</v>
      </c>
      <c r="F71" s="264">
        <f t="shared" si="36"/>
        <v>0</v>
      </c>
      <c r="G71" s="264">
        <f t="shared" si="36"/>
        <v>0</v>
      </c>
      <c r="H71" s="264">
        <f t="shared" si="36"/>
        <v>0</v>
      </c>
      <c r="I71" s="264">
        <f t="shared" si="36"/>
        <v>0</v>
      </c>
      <c r="J71" s="264">
        <f t="shared" si="36"/>
        <v>0</v>
      </c>
      <c r="K71" s="264">
        <f t="shared" si="36"/>
        <v>0</v>
      </c>
      <c r="L71" s="264">
        <f t="shared" si="36"/>
        <v>0</v>
      </c>
    </row>
    <row r="72" spans="1:13" ht="19.2" customHeight="1" x14ac:dyDescent="0.25">
      <c r="A72" s="560" t="s">
        <v>1103</v>
      </c>
      <c r="B72" s="560"/>
      <c r="C72" s="264">
        <f>C9+C10+C11+C15+C43+C44+C52</f>
        <v>0</v>
      </c>
      <c r="D72" s="264">
        <f t="shared" ref="D72:L72" si="37">D9+D10+D11+D15+D43+D44+D52</f>
        <v>0</v>
      </c>
      <c r="E72" s="264">
        <f t="shared" si="37"/>
        <v>0</v>
      </c>
      <c r="F72" s="264">
        <f t="shared" si="37"/>
        <v>0</v>
      </c>
      <c r="G72" s="264">
        <f t="shared" si="37"/>
        <v>0</v>
      </c>
      <c r="H72" s="264">
        <f t="shared" si="37"/>
        <v>0</v>
      </c>
      <c r="I72" s="264">
        <f t="shared" si="37"/>
        <v>0</v>
      </c>
      <c r="J72" s="264">
        <f t="shared" si="37"/>
        <v>0</v>
      </c>
      <c r="K72" s="264">
        <f t="shared" si="37"/>
        <v>0</v>
      </c>
      <c r="L72" s="264">
        <f t="shared" si="37"/>
        <v>0</v>
      </c>
    </row>
    <row r="125" spans="2:12" ht="24" hidden="1" x14ac:dyDescent="0.25">
      <c r="B125" s="254"/>
      <c r="C125" s="255" t="s">
        <v>1005</v>
      </c>
      <c r="D125" s="256" t="s">
        <v>1006</v>
      </c>
      <c r="E125" s="255" t="s">
        <v>1007</v>
      </c>
      <c r="F125" s="269" t="s">
        <v>1104</v>
      </c>
      <c r="G125" s="269" t="s">
        <v>152</v>
      </c>
      <c r="H125" s="269" t="s">
        <v>1105</v>
      </c>
      <c r="I125" s="269" t="s">
        <v>1106</v>
      </c>
      <c r="J125" s="269" t="s">
        <v>153</v>
      </c>
      <c r="K125" s="269" t="s">
        <v>1107</v>
      </c>
      <c r="L125" s="269" t="s">
        <v>1108</v>
      </c>
    </row>
    <row r="126" spans="2:12" hidden="1" x14ac:dyDescent="0.25">
      <c r="B126" s="254"/>
      <c r="C126" s="255"/>
      <c r="D126" s="256"/>
      <c r="E126" s="255"/>
      <c r="F126" s="269"/>
      <c r="G126" s="255"/>
      <c r="H126" s="255"/>
      <c r="I126" s="255"/>
      <c r="J126" s="255"/>
      <c r="K126" s="255"/>
      <c r="L126" s="255"/>
    </row>
    <row r="127" spans="2:12" hidden="1" x14ac:dyDescent="0.25">
      <c r="B127" s="254" t="s">
        <v>1109</v>
      </c>
      <c r="C127" s="264">
        <f t="shared" ref="C127:L127" si="38">C9+C10+C11+C14+C52+C53+C64+C65+C60+C43</f>
        <v>0</v>
      </c>
      <c r="D127" s="264">
        <f t="shared" si="38"/>
        <v>0</v>
      </c>
      <c r="E127" s="264">
        <f t="shared" si="38"/>
        <v>0</v>
      </c>
      <c r="F127" s="264">
        <f t="shared" si="38"/>
        <v>0</v>
      </c>
      <c r="G127" s="264">
        <f t="shared" si="38"/>
        <v>0</v>
      </c>
      <c r="H127" s="264">
        <f t="shared" si="38"/>
        <v>0</v>
      </c>
      <c r="I127" s="264">
        <f t="shared" si="38"/>
        <v>0</v>
      </c>
      <c r="J127" s="264">
        <f t="shared" si="38"/>
        <v>0</v>
      </c>
      <c r="K127" s="264">
        <f t="shared" si="38"/>
        <v>0</v>
      </c>
      <c r="L127" s="264">
        <f t="shared" si="38"/>
        <v>0</v>
      </c>
    </row>
    <row r="128" spans="2:12" ht="40.799999999999997" hidden="1" x14ac:dyDescent="0.25">
      <c r="B128" s="254" t="s">
        <v>1110</v>
      </c>
      <c r="C128" s="254" t="s">
        <v>1111</v>
      </c>
      <c r="D128" s="254" t="s">
        <v>1112</v>
      </c>
      <c r="E128" s="264"/>
      <c r="F128" s="264"/>
      <c r="G128" s="264"/>
      <c r="H128" s="264"/>
      <c r="I128" s="264"/>
      <c r="J128" s="264"/>
      <c r="K128" s="264"/>
      <c r="L128" s="264"/>
    </row>
    <row r="129" spans="2:12" hidden="1" x14ac:dyDescent="0.25">
      <c r="B129" s="254"/>
      <c r="C129" s="264"/>
      <c r="D129" s="264"/>
      <c r="E129" s="264"/>
      <c r="F129" s="264"/>
      <c r="G129" s="264"/>
      <c r="H129" s="264"/>
      <c r="I129" s="264"/>
      <c r="J129" s="264"/>
      <c r="K129" s="264"/>
      <c r="L129" s="264"/>
    </row>
    <row r="130" spans="2:12" hidden="1" x14ac:dyDescent="0.25">
      <c r="B130" s="254"/>
      <c r="C130" s="264"/>
      <c r="D130" s="264"/>
      <c r="E130" s="264"/>
      <c r="F130" s="264"/>
      <c r="G130" s="264"/>
      <c r="H130" s="264"/>
      <c r="I130" s="264"/>
      <c r="J130" s="264"/>
      <c r="K130" s="264"/>
      <c r="L130" s="264"/>
    </row>
    <row r="131" spans="2:12" hidden="1" x14ac:dyDescent="0.25">
      <c r="B131" s="254" t="s">
        <v>1113</v>
      </c>
      <c r="C131" s="261"/>
      <c r="D131" s="261"/>
      <c r="E131" s="261"/>
      <c r="F131" s="270"/>
      <c r="G131" s="270"/>
      <c r="H131" s="264">
        <f>H10+H11+H12+H15+H53+H54+H65+H66+H61</f>
        <v>0</v>
      </c>
      <c r="I131" s="270"/>
      <c r="J131" s="270"/>
      <c r="K131" s="264">
        <f>K10+K11+K12+K15+K53+K54+K65+K66+K61</f>
        <v>0</v>
      </c>
      <c r="L131" s="264">
        <f>L10+L11+L12+L15+L53+L54+L65+L66+L61</f>
        <v>0</v>
      </c>
    </row>
  </sheetData>
  <sheetProtection algorithmName="SHA-512" hashValue="/SzJLYSFxmDVOk47lsawVF21n84S5d6HC8CEW63BzSElI/PPX+RA6PM7ciAPbwEdlD5l8N/b5xfO5aMmWwQI7w==" saltValue="9TjTPrOHhvywlN0yy9+jaQ==" spinCount="100000" sheet="1" objects="1" scenarios="1"/>
  <mergeCells count="26">
    <mergeCell ref="A72:B72"/>
    <mergeCell ref="A16:E16"/>
    <mergeCell ref="A1:L1"/>
    <mergeCell ref="A2:L2"/>
    <mergeCell ref="A3:E3"/>
    <mergeCell ref="A4:A5"/>
    <mergeCell ref="B4:B5"/>
    <mergeCell ref="F4:G4"/>
    <mergeCell ref="H4:H5"/>
    <mergeCell ref="I4:J4"/>
    <mergeCell ref="K4:K5"/>
    <mergeCell ref="L4:L5"/>
    <mergeCell ref="A7:E7"/>
    <mergeCell ref="A12:B12"/>
    <mergeCell ref="A13:E13"/>
    <mergeCell ref="A15:B15"/>
    <mergeCell ref="A63:E63"/>
    <mergeCell ref="A66:B66"/>
    <mergeCell ref="A67:L67"/>
    <mergeCell ref="A70:B70"/>
    <mergeCell ref="A71:B71"/>
    <mergeCell ref="A41:B41"/>
    <mergeCell ref="A42:E42"/>
    <mergeCell ref="A49:B49"/>
    <mergeCell ref="A50:E50"/>
    <mergeCell ref="A62:B62"/>
  </mergeCells>
  <conditionalFormatting sqref="M60">
    <cfRule type="notContainsBlanks" dxfId="4" priority="1">
      <formula>LEN(TRIM(M60))&gt;0</formula>
    </cfRule>
  </conditionalFormatting>
  <pageMargins left="0.2" right="0.2" top="0.5" bottom="0.5" header="0.05"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106"/>
  <sheetViews>
    <sheetView topLeftCell="A31" workbookViewId="0">
      <selection activeCell="M40" sqref="M40"/>
    </sheetView>
  </sheetViews>
  <sheetFormatPr defaultColWidth="9.109375" defaultRowHeight="12" x14ac:dyDescent="0.25"/>
  <cols>
    <col min="1" max="1" width="26.6640625" style="278" customWidth="1"/>
    <col min="2" max="2" width="20.109375" style="278" bestFit="1" customWidth="1"/>
    <col min="3" max="3" width="12.33203125" style="278" customWidth="1"/>
    <col min="4" max="4" width="14.109375" style="278" customWidth="1"/>
    <col min="5" max="6" width="10.5546875" style="278" customWidth="1"/>
    <col min="7" max="7" width="12.5546875" style="278" customWidth="1"/>
    <col min="8" max="9" width="10.109375" style="278" customWidth="1"/>
    <col min="10" max="10" width="9.88671875" style="278" bestFit="1" customWidth="1"/>
    <col min="11" max="16384" width="9.109375" style="278"/>
  </cols>
  <sheetData>
    <row r="1" spans="1:10" ht="13.8" x14ac:dyDescent="0.3">
      <c r="A1" s="568" t="s">
        <v>1282</v>
      </c>
      <c r="B1" s="568"/>
      <c r="C1" s="568"/>
      <c r="D1" s="568"/>
      <c r="E1" s="568"/>
      <c r="F1" s="568"/>
      <c r="G1" s="568"/>
    </row>
    <row r="2" spans="1:10" s="272" customFormat="1" ht="15.6" x14ac:dyDescent="0.25">
      <c r="A2" s="569" t="s">
        <v>1115</v>
      </c>
      <c r="B2" s="569"/>
      <c r="C2" s="569"/>
      <c r="D2" s="569"/>
      <c r="E2" s="569"/>
      <c r="F2" s="569"/>
      <c r="G2" s="569"/>
    </row>
    <row r="3" spans="1:10" s="272" customFormat="1" x14ac:dyDescent="0.25">
      <c r="A3" s="271"/>
      <c r="B3" s="271"/>
      <c r="C3" s="271"/>
    </row>
    <row r="4" spans="1:10" s="272" customFormat="1" ht="26.25" customHeight="1" x14ac:dyDescent="0.25">
      <c r="A4" s="570" t="s">
        <v>1116</v>
      </c>
      <c r="B4" s="571"/>
      <c r="C4" s="571"/>
      <c r="D4" s="571"/>
      <c r="E4" s="571"/>
      <c r="F4" s="571"/>
      <c r="G4" s="571"/>
    </row>
    <row r="5" spans="1:10" ht="48" x14ac:dyDescent="0.25">
      <c r="A5" s="273" t="s">
        <v>1117</v>
      </c>
      <c r="B5" s="274" t="s">
        <v>1118</v>
      </c>
      <c r="C5" s="274" t="s">
        <v>1119</v>
      </c>
      <c r="D5" s="274" t="s">
        <v>1120</v>
      </c>
      <c r="E5" s="274" t="s">
        <v>1121</v>
      </c>
      <c r="F5" s="274" t="s">
        <v>1122</v>
      </c>
      <c r="G5" s="275" t="s">
        <v>1123</v>
      </c>
      <c r="H5" s="276"/>
      <c r="I5" s="277"/>
      <c r="J5" s="277"/>
    </row>
    <row r="6" spans="1:10" ht="27" customHeight="1" x14ac:dyDescent="0.25">
      <c r="A6" s="279" t="s">
        <v>1124</v>
      </c>
      <c r="B6" s="280">
        <v>0</v>
      </c>
      <c r="C6" s="280">
        <v>0</v>
      </c>
      <c r="D6" s="282">
        <f>IF(C6,B6/C6/12,0)</f>
        <v>0</v>
      </c>
      <c r="E6" s="281">
        <v>0</v>
      </c>
      <c r="F6" s="282">
        <f>D6*E6</f>
        <v>0</v>
      </c>
      <c r="G6" s="279">
        <v>0</v>
      </c>
    </row>
    <row r="7" spans="1:10" x14ac:dyDescent="0.25">
      <c r="A7" s="279" t="s">
        <v>1124</v>
      </c>
      <c r="B7" s="280">
        <v>0</v>
      </c>
      <c r="C7" s="280">
        <v>0</v>
      </c>
      <c r="D7" s="282">
        <f>IF(C7,B7/C7/12,0)</f>
        <v>0</v>
      </c>
      <c r="E7" s="281">
        <v>0</v>
      </c>
      <c r="F7" s="282">
        <f t="shared" ref="F7:F16" si="0">D7*E7</f>
        <v>0</v>
      </c>
      <c r="G7" s="279">
        <v>0</v>
      </c>
    </row>
    <row r="8" spans="1:10" x14ac:dyDescent="0.25">
      <c r="A8" s="279" t="s">
        <v>1124</v>
      </c>
      <c r="B8" s="280">
        <v>0</v>
      </c>
      <c r="C8" s="280">
        <v>0</v>
      </c>
      <c r="D8" s="282">
        <f>IF(C8,B8/C8/12,0)</f>
        <v>0</v>
      </c>
      <c r="E8" s="281">
        <v>0</v>
      </c>
      <c r="F8" s="282">
        <f>D8*E8</f>
        <v>0</v>
      </c>
      <c r="G8" s="279">
        <v>0</v>
      </c>
    </row>
    <row r="9" spans="1:10" x14ac:dyDescent="0.25">
      <c r="A9" s="279" t="s">
        <v>1124</v>
      </c>
      <c r="B9" s="280">
        <v>0</v>
      </c>
      <c r="C9" s="280">
        <v>0</v>
      </c>
      <c r="D9" s="282">
        <f t="shared" ref="D9:D16" si="1">IF(C9,B9/C9/12,0)</f>
        <v>0</v>
      </c>
      <c r="E9" s="281">
        <v>0</v>
      </c>
      <c r="F9" s="282">
        <f t="shared" si="0"/>
        <v>0</v>
      </c>
      <c r="G9" s="279">
        <v>0</v>
      </c>
    </row>
    <row r="10" spans="1:10" x14ac:dyDescent="0.25">
      <c r="A10" s="279" t="s">
        <v>1124</v>
      </c>
      <c r="B10" s="280">
        <v>0</v>
      </c>
      <c r="C10" s="280">
        <v>0</v>
      </c>
      <c r="D10" s="282">
        <f t="shared" si="1"/>
        <v>0</v>
      </c>
      <c r="E10" s="281">
        <v>0</v>
      </c>
      <c r="F10" s="282">
        <f t="shared" si="0"/>
        <v>0</v>
      </c>
      <c r="G10" s="279">
        <v>0</v>
      </c>
    </row>
    <row r="11" spans="1:10" x14ac:dyDescent="0.25">
      <c r="A11" s="279" t="s">
        <v>1124</v>
      </c>
      <c r="B11" s="280">
        <v>0</v>
      </c>
      <c r="C11" s="280">
        <v>0</v>
      </c>
      <c r="D11" s="282">
        <f t="shared" si="1"/>
        <v>0</v>
      </c>
      <c r="E11" s="281">
        <v>0</v>
      </c>
      <c r="F11" s="282">
        <f t="shared" si="0"/>
        <v>0</v>
      </c>
      <c r="G11" s="279">
        <v>0</v>
      </c>
    </row>
    <row r="12" spans="1:10" x14ac:dyDescent="0.25">
      <c r="A12" s="279" t="s">
        <v>1124</v>
      </c>
      <c r="B12" s="280">
        <v>0</v>
      </c>
      <c r="C12" s="280">
        <v>0</v>
      </c>
      <c r="D12" s="282">
        <f t="shared" si="1"/>
        <v>0</v>
      </c>
      <c r="E12" s="281">
        <v>0</v>
      </c>
      <c r="F12" s="282">
        <f t="shared" si="0"/>
        <v>0</v>
      </c>
      <c r="G12" s="279">
        <v>0</v>
      </c>
    </row>
    <row r="13" spans="1:10" x14ac:dyDescent="0.25">
      <c r="A13" s="279" t="s">
        <v>1124</v>
      </c>
      <c r="B13" s="280">
        <v>0</v>
      </c>
      <c r="C13" s="280">
        <v>0</v>
      </c>
      <c r="D13" s="282">
        <f t="shared" si="1"/>
        <v>0</v>
      </c>
      <c r="E13" s="281">
        <v>0</v>
      </c>
      <c r="F13" s="282">
        <f t="shared" si="0"/>
        <v>0</v>
      </c>
      <c r="G13" s="279">
        <v>0</v>
      </c>
    </row>
    <row r="14" spans="1:10" x14ac:dyDescent="0.25">
      <c r="A14" s="279" t="s">
        <v>1124</v>
      </c>
      <c r="B14" s="280">
        <v>0</v>
      </c>
      <c r="C14" s="280">
        <v>0</v>
      </c>
      <c r="D14" s="282">
        <f t="shared" si="1"/>
        <v>0</v>
      </c>
      <c r="E14" s="281">
        <v>0</v>
      </c>
      <c r="F14" s="282">
        <f>D14*E14</f>
        <v>0</v>
      </c>
      <c r="G14" s="279">
        <v>0</v>
      </c>
    </row>
    <row r="15" spans="1:10" x14ac:dyDescent="0.25">
      <c r="A15" s="279" t="s">
        <v>1124</v>
      </c>
      <c r="B15" s="280">
        <v>0</v>
      </c>
      <c r="C15" s="280">
        <v>0</v>
      </c>
      <c r="D15" s="282">
        <f t="shared" si="1"/>
        <v>0</v>
      </c>
      <c r="E15" s="281">
        <v>0</v>
      </c>
      <c r="F15" s="282">
        <f t="shared" si="0"/>
        <v>0</v>
      </c>
      <c r="G15" s="279">
        <v>0</v>
      </c>
    </row>
    <row r="16" spans="1:10" x14ac:dyDescent="0.25">
      <c r="A16" s="279" t="s">
        <v>1124</v>
      </c>
      <c r="B16" s="280">
        <v>0</v>
      </c>
      <c r="C16" s="280">
        <v>0</v>
      </c>
      <c r="D16" s="282">
        <f t="shared" si="1"/>
        <v>0</v>
      </c>
      <c r="E16" s="281">
        <v>0</v>
      </c>
      <c r="F16" s="282">
        <f t="shared" si="0"/>
        <v>0</v>
      </c>
      <c r="G16" s="279">
        <v>0</v>
      </c>
    </row>
    <row r="17" spans="1:10" x14ac:dyDescent="0.25">
      <c r="A17" s="283" t="s">
        <v>144</v>
      </c>
      <c r="B17" s="284"/>
      <c r="C17" s="285"/>
      <c r="D17" s="286"/>
      <c r="E17" s="284"/>
      <c r="F17" s="286">
        <f>SUM(F6:F16)</f>
        <v>0</v>
      </c>
      <c r="G17" s="287"/>
    </row>
    <row r="18" spans="1:10" ht="12.75" customHeight="1" x14ac:dyDescent="0.25"/>
    <row r="19" spans="1:10" ht="21.6" customHeight="1" x14ac:dyDescent="0.25">
      <c r="A19" s="570" t="s">
        <v>1125</v>
      </c>
      <c r="B19" s="571"/>
      <c r="C19" s="571"/>
      <c r="D19" s="571"/>
      <c r="E19" s="571"/>
      <c r="F19" s="571"/>
      <c r="G19" s="571"/>
    </row>
    <row r="20" spans="1:10" ht="60" x14ac:dyDescent="0.25">
      <c r="A20" s="273" t="s">
        <v>1117</v>
      </c>
      <c r="B20" s="274" t="s">
        <v>1118</v>
      </c>
      <c r="C20" s="274" t="s">
        <v>1119</v>
      </c>
      <c r="D20" s="274" t="s">
        <v>1120</v>
      </c>
      <c r="E20" s="274" t="s">
        <v>1126</v>
      </c>
      <c r="F20" s="274" t="s">
        <v>1122</v>
      </c>
      <c r="G20" s="275" t="s">
        <v>1123</v>
      </c>
      <c r="H20" s="276"/>
      <c r="I20" s="277"/>
      <c r="J20" s="277"/>
    </row>
    <row r="21" spans="1:10" x14ac:dyDescent="0.25">
      <c r="A21" s="279" t="s">
        <v>1124</v>
      </c>
      <c r="B21" s="280">
        <v>0</v>
      </c>
      <c r="C21" s="280">
        <v>0</v>
      </c>
      <c r="D21" s="282">
        <f>IF(C21,B21/C21/12,0)</f>
        <v>0</v>
      </c>
      <c r="E21" s="281">
        <v>0</v>
      </c>
      <c r="F21" s="282">
        <f>D21*E21</f>
        <v>0</v>
      </c>
      <c r="G21" s="280">
        <v>0</v>
      </c>
    </row>
    <row r="22" spans="1:10" x14ac:dyDescent="0.25">
      <c r="A22" s="279" t="s">
        <v>1124</v>
      </c>
      <c r="B22" s="280">
        <v>0</v>
      </c>
      <c r="C22" s="280">
        <v>0</v>
      </c>
      <c r="D22" s="282">
        <f t="shared" ref="D22:D31" si="2">IF(C22,B22/C22/12,0)</f>
        <v>0</v>
      </c>
      <c r="E22" s="281">
        <v>0</v>
      </c>
      <c r="F22" s="282">
        <f t="shared" ref="F22:F31" si="3">D22*E22</f>
        <v>0</v>
      </c>
      <c r="G22" s="280">
        <v>0</v>
      </c>
    </row>
    <row r="23" spans="1:10" x14ac:dyDescent="0.25">
      <c r="A23" s="279" t="s">
        <v>1124</v>
      </c>
      <c r="B23" s="280">
        <v>0</v>
      </c>
      <c r="C23" s="280">
        <v>0</v>
      </c>
      <c r="D23" s="282">
        <f t="shared" si="2"/>
        <v>0</v>
      </c>
      <c r="E23" s="281">
        <v>0</v>
      </c>
      <c r="F23" s="282">
        <f t="shared" si="3"/>
        <v>0</v>
      </c>
      <c r="G23" s="280">
        <v>0</v>
      </c>
    </row>
    <row r="24" spans="1:10" x14ac:dyDescent="0.25">
      <c r="A24" s="279" t="s">
        <v>1124</v>
      </c>
      <c r="B24" s="280">
        <v>0</v>
      </c>
      <c r="C24" s="280">
        <v>0</v>
      </c>
      <c r="D24" s="282">
        <f t="shared" si="2"/>
        <v>0</v>
      </c>
      <c r="E24" s="281">
        <v>0</v>
      </c>
      <c r="F24" s="282">
        <f t="shared" si="3"/>
        <v>0</v>
      </c>
      <c r="G24" s="280">
        <v>0</v>
      </c>
    </row>
    <row r="25" spans="1:10" x14ac:dyDescent="0.25">
      <c r="A25" s="279" t="s">
        <v>1124</v>
      </c>
      <c r="B25" s="280">
        <v>0</v>
      </c>
      <c r="C25" s="280">
        <v>0</v>
      </c>
      <c r="D25" s="282">
        <f t="shared" si="2"/>
        <v>0</v>
      </c>
      <c r="E25" s="281">
        <v>0</v>
      </c>
      <c r="F25" s="282">
        <f t="shared" si="3"/>
        <v>0</v>
      </c>
      <c r="G25" s="280">
        <v>0</v>
      </c>
    </row>
    <row r="26" spans="1:10" x14ac:dyDescent="0.25">
      <c r="A26" s="279" t="s">
        <v>1124</v>
      </c>
      <c r="B26" s="280">
        <v>0</v>
      </c>
      <c r="C26" s="280">
        <v>0</v>
      </c>
      <c r="D26" s="282">
        <f t="shared" si="2"/>
        <v>0</v>
      </c>
      <c r="E26" s="281">
        <v>0</v>
      </c>
      <c r="F26" s="282">
        <f t="shared" si="3"/>
        <v>0</v>
      </c>
      <c r="G26" s="280">
        <v>0</v>
      </c>
    </row>
    <row r="27" spans="1:10" x14ac:dyDescent="0.25">
      <c r="A27" s="279" t="s">
        <v>1124</v>
      </c>
      <c r="B27" s="280">
        <v>0</v>
      </c>
      <c r="C27" s="280">
        <v>0</v>
      </c>
      <c r="D27" s="282">
        <f t="shared" si="2"/>
        <v>0</v>
      </c>
      <c r="E27" s="281">
        <v>0</v>
      </c>
      <c r="F27" s="282">
        <f t="shared" si="3"/>
        <v>0</v>
      </c>
      <c r="G27" s="280">
        <v>0</v>
      </c>
    </row>
    <row r="28" spans="1:10" x14ac:dyDescent="0.25">
      <c r="A28" s="279" t="s">
        <v>1124</v>
      </c>
      <c r="B28" s="280">
        <v>0</v>
      </c>
      <c r="C28" s="280">
        <v>0</v>
      </c>
      <c r="D28" s="282">
        <f t="shared" si="2"/>
        <v>0</v>
      </c>
      <c r="E28" s="281">
        <v>0</v>
      </c>
      <c r="F28" s="282">
        <f t="shared" si="3"/>
        <v>0</v>
      </c>
      <c r="G28" s="280">
        <v>0</v>
      </c>
    </row>
    <row r="29" spans="1:10" x14ac:dyDescent="0.25">
      <c r="A29" s="279" t="s">
        <v>1124</v>
      </c>
      <c r="B29" s="280">
        <v>0</v>
      </c>
      <c r="C29" s="280">
        <v>0</v>
      </c>
      <c r="D29" s="282">
        <f t="shared" si="2"/>
        <v>0</v>
      </c>
      <c r="E29" s="281">
        <v>0</v>
      </c>
      <c r="F29" s="282">
        <f t="shared" si="3"/>
        <v>0</v>
      </c>
      <c r="G29" s="280">
        <v>0</v>
      </c>
    </row>
    <row r="30" spans="1:10" x14ac:dyDescent="0.25">
      <c r="A30" s="279" t="s">
        <v>1124</v>
      </c>
      <c r="B30" s="280">
        <v>0</v>
      </c>
      <c r="C30" s="280">
        <v>0</v>
      </c>
      <c r="D30" s="282">
        <f t="shared" si="2"/>
        <v>0</v>
      </c>
      <c r="E30" s="281">
        <v>0</v>
      </c>
      <c r="F30" s="282">
        <f t="shared" si="3"/>
        <v>0</v>
      </c>
      <c r="G30" s="280">
        <v>0</v>
      </c>
    </row>
    <row r="31" spans="1:10" x14ac:dyDescent="0.25">
      <c r="A31" s="279" t="s">
        <v>1124</v>
      </c>
      <c r="B31" s="280">
        <v>0</v>
      </c>
      <c r="C31" s="280">
        <v>0</v>
      </c>
      <c r="D31" s="282">
        <f t="shared" si="2"/>
        <v>0</v>
      </c>
      <c r="E31" s="281">
        <v>0</v>
      </c>
      <c r="F31" s="282">
        <f t="shared" si="3"/>
        <v>0</v>
      </c>
      <c r="G31" s="280">
        <v>0</v>
      </c>
    </row>
    <row r="32" spans="1:10" x14ac:dyDescent="0.25">
      <c r="A32" s="283" t="s">
        <v>144</v>
      </c>
      <c r="B32" s="284"/>
      <c r="C32" s="285"/>
      <c r="D32" s="286"/>
      <c r="E32" s="284"/>
      <c r="F32" s="286">
        <f>SUM(F21:F31)</f>
        <v>0</v>
      </c>
      <c r="G32" s="287"/>
    </row>
    <row r="34" spans="1:14" ht="14.4" customHeight="1" x14ac:dyDescent="0.3">
      <c r="A34" s="572" t="s">
        <v>1296</v>
      </c>
      <c r="B34" s="572"/>
      <c r="C34" s="572"/>
      <c r="D34" s="572"/>
      <c r="E34" s="572"/>
      <c r="F34" s="572"/>
      <c r="G34" s="572"/>
      <c r="H34" s="572"/>
      <c r="I34" s="572"/>
      <c r="J34" s="572"/>
      <c r="K34" s="572"/>
    </row>
    <row r="35" spans="1:14" ht="28.8" customHeight="1" x14ac:dyDescent="0.25">
      <c r="A35" s="527" t="s">
        <v>1297</v>
      </c>
      <c r="B35" s="528"/>
      <c r="C35" s="528"/>
      <c r="D35" s="528"/>
      <c r="E35" s="528"/>
      <c r="F35" s="528"/>
      <c r="G35" s="528"/>
      <c r="H35" s="528"/>
      <c r="I35" s="528"/>
      <c r="J35" s="528"/>
      <c r="K35" s="529"/>
    </row>
    <row r="36" spans="1:14" x14ac:dyDescent="0.25">
      <c r="A36" s="87"/>
      <c r="B36" s="87"/>
      <c r="C36" s="87"/>
      <c r="D36" s="87"/>
      <c r="E36" s="87"/>
      <c r="F36" s="87"/>
      <c r="G36" s="87"/>
      <c r="H36" s="87"/>
      <c r="I36" s="87"/>
      <c r="J36" s="87"/>
      <c r="K36" s="87"/>
    </row>
    <row r="37" spans="1:14" ht="105.6" customHeight="1" x14ac:dyDescent="0.25">
      <c r="A37" s="273" t="s">
        <v>1117</v>
      </c>
      <c r="B37" s="274" t="s">
        <v>1118</v>
      </c>
      <c r="C37" s="274" t="s">
        <v>1119</v>
      </c>
      <c r="D37" s="274" t="s">
        <v>1130</v>
      </c>
      <c r="E37" s="274" t="s">
        <v>1131</v>
      </c>
      <c r="F37" s="274" t="s">
        <v>1132</v>
      </c>
      <c r="G37" s="274" t="s">
        <v>1133</v>
      </c>
      <c r="H37" s="274" t="s">
        <v>1134</v>
      </c>
      <c r="I37" s="274" t="s">
        <v>1135</v>
      </c>
      <c r="J37" s="274" t="s">
        <v>1123</v>
      </c>
      <c r="K37" s="274" t="s">
        <v>1295</v>
      </c>
    </row>
    <row r="38" spans="1:14" x14ac:dyDescent="0.25">
      <c r="A38" s="279" t="s">
        <v>1124</v>
      </c>
      <c r="B38" s="280">
        <v>0</v>
      </c>
      <c r="C38" s="281">
        <v>0</v>
      </c>
      <c r="D38" s="281">
        <v>0</v>
      </c>
      <c r="E38" s="288">
        <f>B38*K38</f>
        <v>0</v>
      </c>
      <c r="F38" s="282">
        <f>C38-1</f>
        <v>-1</v>
      </c>
      <c r="G38" s="288">
        <f>(B38-E38)/F38</f>
        <v>0</v>
      </c>
      <c r="H38" s="288">
        <f>G38/12</f>
        <v>0</v>
      </c>
      <c r="I38" s="289">
        <f>(D38-12)*H38</f>
        <v>0</v>
      </c>
      <c r="J38" s="280">
        <v>0</v>
      </c>
      <c r="K38" s="451">
        <v>0</v>
      </c>
      <c r="N38" s="450"/>
    </row>
    <row r="39" spans="1:14" x14ac:dyDescent="0.25">
      <c r="A39" s="279" t="s">
        <v>1124</v>
      </c>
      <c r="B39" s="280">
        <v>0</v>
      </c>
      <c r="C39" s="281">
        <v>0</v>
      </c>
      <c r="D39" s="281">
        <v>0</v>
      </c>
      <c r="E39" s="288">
        <f t="shared" ref="E39:E48" si="4">B39*K39</f>
        <v>0</v>
      </c>
      <c r="F39" s="282">
        <f t="shared" ref="F39:F48" si="5">C39-1</f>
        <v>-1</v>
      </c>
      <c r="G39" s="288">
        <f t="shared" ref="G39:G48" si="6">(B39-E39)/F39</f>
        <v>0</v>
      </c>
      <c r="H39" s="288">
        <f t="shared" ref="H39:H48" si="7">G39/12</f>
        <v>0</v>
      </c>
      <c r="I39" s="289">
        <f t="shared" ref="I39:I48" si="8">(D39-12)*H39</f>
        <v>0</v>
      </c>
      <c r="J39" s="280">
        <v>0</v>
      </c>
      <c r="K39" s="451">
        <v>0</v>
      </c>
      <c r="N39" s="450"/>
    </row>
    <row r="40" spans="1:14" x14ac:dyDescent="0.25">
      <c r="A40" s="279" t="s">
        <v>1124</v>
      </c>
      <c r="B40" s="280">
        <v>0</v>
      </c>
      <c r="C40" s="281">
        <v>0</v>
      </c>
      <c r="D40" s="281">
        <v>0</v>
      </c>
      <c r="E40" s="288">
        <f t="shared" si="4"/>
        <v>0</v>
      </c>
      <c r="F40" s="282">
        <f t="shared" si="5"/>
        <v>-1</v>
      </c>
      <c r="G40" s="288">
        <f t="shared" si="6"/>
        <v>0</v>
      </c>
      <c r="H40" s="288">
        <f t="shared" si="7"/>
        <v>0</v>
      </c>
      <c r="I40" s="289">
        <f t="shared" si="8"/>
        <v>0</v>
      </c>
      <c r="J40" s="280">
        <v>0</v>
      </c>
      <c r="K40" s="451">
        <v>0</v>
      </c>
      <c r="N40" s="450"/>
    </row>
    <row r="41" spans="1:14" x14ac:dyDescent="0.25">
      <c r="A41" s="279" t="s">
        <v>1124</v>
      </c>
      <c r="B41" s="280">
        <v>0</v>
      </c>
      <c r="C41" s="281">
        <v>0</v>
      </c>
      <c r="D41" s="281">
        <v>0</v>
      </c>
      <c r="E41" s="288">
        <f t="shared" si="4"/>
        <v>0</v>
      </c>
      <c r="F41" s="282">
        <f t="shared" si="5"/>
        <v>-1</v>
      </c>
      <c r="G41" s="288">
        <f t="shared" si="6"/>
        <v>0</v>
      </c>
      <c r="H41" s="288">
        <f t="shared" si="7"/>
        <v>0</v>
      </c>
      <c r="I41" s="289">
        <f t="shared" si="8"/>
        <v>0</v>
      </c>
      <c r="J41" s="280">
        <v>0</v>
      </c>
      <c r="K41" s="451">
        <v>0</v>
      </c>
      <c r="N41" s="450"/>
    </row>
    <row r="42" spans="1:14" x14ac:dyDescent="0.25">
      <c r="A42" s="279" t="s">
        <v>1124</v>
      </c>
      <c r="B42" s="280">
        <v>0</v>
      </c>
      <c r="C42" s="281">
        <v>0</v>
      </c>
      <c r="D42" s="281">
        <v>0</v>
      </c>
      <c r="E42" s="288">
        <f t="shared" si="4"/>
        <v>0</v>
      </c>
      <c r="F42" s="282">
        <f t="shared" si="5"/>
        <v>-1</v>
      </c>
      <c r="G42" s="288">
        <f t="shared" si="6"/>
        <v>0</v>
      </c>
      <c r="H42" s="288">
        <f t="shared" si="7"/>
        <v>0</v>
      </c>
      <c r="I42" s="289">
        <f t="shared" si="8"/>
        <v>0</v>
      </c>
      <c r="J42" s="280">
        <v>0</v>
      </c>
      <c r="K42" s="451">
        <v>0</v>
      </c>
      <c r="N42" s="450"/>
    </row>
    <row r="43" spans="1:14" x14ac:dyDescent="0.25">
      <c r="A43" s="279" t="s">
        <v>1124</v>
      </c>
      <c r="B43" s="280">
        <v>0</v>
      </c>
      <c r="C43" s="281">
        <v>0</v>
      </c>
      <c r="D43" s="281">
        <v>0</v>
      </c>
      <c r="E43" s="288">
        <f t="shared" si="4"/>
        <v>0</v>
      </c>
      <c r="F43" s="282">
        <f t="shared" si="5"/>
        <v>-1</v>
      </c>
      <c r="G43" s="288">
        <f t="shared" si="6"/>
        <v>0</v>
      </c>
      <c r="H43" s="288">
        <f t="shared" si="7"/>
        <v>0</v>
      </c>
      <c r="I43" s="289">
        <f t="shared" si="8"/>
        <v>0</v>
      </c>
      <c r="J43" s="280">
        <v>0</v>
      </c>
      <c r="K43" s="451">
        <v>0</v>
      </c>
      <c r="N43" s="450"/>
    </row>
    <row r="44" spans="1:14" x14ac:dyDescent="0.25">
      <c r="A44" s="279" t="s">
        <v>1124</v>
      </c>
      <c r="B44" s="280">
        <v>0</v>
      </c>
      <c r="C44" s="281">
        <v>0</v>
      </c>
      <c r="D44" s="281">
        <v>0</v>
      </c>
      <c r="E44" s="288">
        <f t="shared" si="4"/>
        <v>0</v>
      </c>
      <c r="F44" s="282">
        <f t="shared" si="5"/>
        <v>-1</v>
      </c>
      <c r="G44" s="288">
        <f t="shared" si="6"/>
        <v>0</v>
      </c>
      <c r="H44" s="288">
        <f t="shared" si="7"/>
        <v>0</v>
      </c>
      <c r="I44" s="289">
        <f t="shared" si="8"/>
        <v>0</v>
      </c>
      <c r="J44" s="280">
        <v>0</v>
      </c>
      <c r="K44" s="451">
        <v>0</v>
      </c>
      <c r="N44" s="450"/>
    </row>
    <row r="45" spans="1:14" x14ac:dyDescent="0.25">
      <c r="A45" s="279" t="s">
        <v>1124</v>
      </c>
      <c r="B45" s="280">
        <v>0</v>
      </c>
      <c r="C45" s="281">
        <v>0</v>
      </c>
      <c r="D45" s="281">
        <v>0</v>
      </c>
      <c r="E45" s="288">
        <f t="shared" si="4"/>
        <v>0</v>
      </c>
      <c r="F45" s="282">
        <f t="shared" si="5"/>
        <v>-1</v>
      </c>
      <c r="G45" s="288">
        <f t="shared" si="6"/>
        <v>0</v>
      </c>
      <c r="H45" s="288">
        <f t="shared" si="7"/>
        <v>0</v>
      </c>
      <c r="I45" s="289">
        <f t="shared" si="8"/>
        <v>0</v>
      </c>
      <c r="J45" s="280">
        <v>0</v>
      </c>
      <c r="K45" s="451">
        <v>0</v>
      </c>
      <c r="N45" s="450"/>
    </row>
    <row r="46" spans="1:14" x14ac:dyDescent="0.25">
      <c r="A46" s="279" t="s">
        <v>1124</v>
      </c>
      <c r="B46" s="280">
        <v>0</v>
      </c>
      <c r="C46" s="281">
        <v>0</v>
      </c>
      <c r="D46" s="281">
        <v>0</v>
      </c>
      <c r="E46" s="288">
        <f t="shared" si="4"/>
        <v>0</v>
      </c>
      <c r="F46" s="282">
        <f t="shared" si="5"/>
        <v>-1</v>
      </c>
      <c r="G46" s="288">
        <f t="shared" si="6"/>
        <v>0</v>
      </c>
      <c r="H46" s="288">
        <f t="shared" si="7"/>
        <v>0</v>
      </c>
      <c r="I46" s="289">
        <f t="shared" si="8"/>
        <v>0</v>
      </c>
      <c r="J46" s="280">
        <v>0</v>
      </c>
      <c r="K46" s="451">
        <v>0</v>
      </c>
    </row>
    <row r="47" spans="1:14" x14ac:dyDescent="0.25">
      <c r="A47" s="279" t="s">
        <v>1124</v>
      </c>
      <c r="B47" s="280">
        <v>0</v>
      </c>
      <c r="C47" s="281">
        <v>0</v>
      </c>
      <c r="D47" s="281">
        <v>0</v>
      </c>
      <c r="E47" s="288">
        <f t="shared" si="4"/>
        <v>0</v>
      </c>
      <c r="F47" s="282">
        <f t="shared" si="5"/>
        <v>-1</v>
      </c>
      <c r="G47" s="288">
        <f t="shared" si="6"/>
        <v>0</v>
      </c>
      <c r="H47" s="288">
        <f t="shared" si="7"/>
        <v>0</v>
      </c>
      <c r="I47" s="289">
        <f t="shared" si="8"/>
        <v>0</v>
      </c>
      <c r="J47" s="280">
        <v>0</v>
      </c>
      <c r="K47" s="451">
        <v>0</v>
      </c>
    </row>
    <row r="48" spans="1:14" x14ac:dyDescent="0.25">
      <c r="A48" s="279" t="s">
        <v>1124</v>
      </c>
      <c r="B48" s="280">
        <v>0</v>
      </c>
      <c r="C48" s="281">
        <v>0</v>
      </c>
      <c r="D48" s="281">
        <v>0</v>
      </c>
      <c r="E48" s="288">
        <f t="shared" si="4"/>
        <v>0</v>
      </c>
      <c r="F48" s="282">
        <f t="shared" si="5"/>
        <v>-1</v>
      </c>
      <c r="G48" s="288">
        <f t="shared" si="6"/>
        <v>0</v>
      </c>
      <c r="H48" s="288">
        <f t="shared" si="7"/>
        <v>0</v>
      </c>
      <c r="I48" s="289">
        <f t="shared" si="8"/>
        <v>0</v>
      </c>
      <c r="J48" s="280">
        <v>0</v>
      </c>
      <c r="K48" s="451">
        <v>0</v>
      </c>
    </row>
    <row r="49" spans="1:14" x14ac:dyDescent="0.25">
      <c r="A49" s="283"/>
      <c r="B49" s="284"/>
      <c r="C49" s="285"/>
      <c r="D49" s="284"/>
      <c r="E49" s="288">
        <f>SUM(E38:E48)</f>
        <v>0</v>
      </c>
      <c r="F49" s="286"/>
      <c r="G49" s="290"/>
      <c r="H49" s="290"/>
      <c r="I49" s="288">
        <f>SUM(I38:I48)</f>
        <v>0</v>
      </c>
      <c r="J49" s="287"/>
    </row>
    <row r="50" spans="1:14" x14ac:dyDescent="0.25">
      <c r="A50" s="291" t="s">
        <v>144</v>
      </c>
      <c r="B50" s="288">
        <f>E49+I49</f>
        <v>0</v>
      </c>
      <c r="C50" s="290"/>
      <c r="D50" s="290"/>
      <c r="E50" s="290"/>
      <c r="F50" s="290"/>
      <c r="G50" s="290"/>
      <c r="H50" s="290"/>
      <c r="I50" s="290"/>
      <c r="J50" s="288"/>
    </row>
    <row r="52" spans="1:14" ht="28.8" customHeight="1" x14ac:dyDescent="0.25">
      <c r="A52" s="527" t="s">
        <v>1298</v>
      </c>
      <c r="B52" s="528"/>
      <c r="C52" s="528"/>
      <c r="D52" s="528"/>
      <c r="E52" s="528"/>
      <c r="F52" s="528"/>
      <c r="G52" s="528"/>
      <c r="H52" s="528"/>
      <c r="I52" s="528"/>
      <c r="J52" s="528"/>
      <c r="K52" s="529"/>
    </row>
    <row r="53" spans="1:14" x14ac:dyDescent="0.25">
      <c r="A53" s="87"/>
      <c r="B53" s="87"/>
      <c r="C53" s="87"/>
      <c r="D53" s="87"/>
      <c r="E53" s="87"/>
      <c r="F53" s="87"/>
      <c r="G53" s="87"/>
      <c r="H53" s="87"/>
      <c r="I53" s="87"/>
      <c r="J53" s="87"/>
      <c r="K53" s="87"/>
    </row>
    <row r="54" spans="1:14" ht="105.6" customHeight="1" x14ac:dyDescent="0.25">
      <c r="A54" s="273" t="s">
        <v>1117</v>
      </c>
      <c r="B54" s="274" t="s">
        <v>1118</v>
      </c>
      <c r="C54" s="274" t="s">
        <v>1119</v>
      </c>
      <c r="D54" s="274" t="s">
        <v>1130</v>
      </c>
      <c r="E54" s="274" t="s">
        <v>1131</v>
      </c>
      <c r="F54" s="274" t="s">
        <v>1132</v>
      </c>
      <c r="G54" s="274" t="s">
        <v>1133</v>
      </c>
      <c r="H54" s="274" t="s">
        <v>1134</v>
      </c>
      <c r="I54" s="274" t="s">
        <v>1135</v>
      </c>
      <c r="J54" s="274" t="s">
        <v>1123</v>
      </c>
      <c r="K54" s="274" t="s">
        <v>1295</v>
      </c>
    </row>
    <row r="55" spans="1:14" x14ac:dyDescent="0.25">
      <c r="A55" s="279" t="s">
        <v>1124</v>
      </c>
      <c r="B55" s="280">
        <v>0</v>
      </c>
      <c r="C55" s="281">
        <v>0</v>
      </c>
      <c r="D55" s="281">
        <v>0</v>
      </c>
      <c r="E55" s="288">
        <f>B55*K55</f>
        <v>0</v>
      </c>
      <c r="F55" s="282">
        <f>C55-1</f>
        <v>-1</v>
      </c>
      <c r="G55" s="288">
        <f>(B55-E55)/F55</f>
        <v>0</v>
      </c>
      <c r="H55" s="288">
        <f>G55/12</f>
        <v>0</v>
      </c>
      <c r="I55" s="289">
        <f>(D55-12)*H55</f>
        <v>0</v>
      </c>
      <c r="J55" s="280">
        <v>0</v>
      </c>
      <c r="K55" s="451">
        <v>0</v>
      </c>
      <c r="N55" s="450"/>
    </row>
    <row r="56" spans="1:14" x14ac:dyDescent="0.25">
      <c r="A56" s="279" t="s">
        <v>1124</v>
      </c>
      <c r="B56" s="280">
        <v>0</v>
      </c>
      <c r="C56" s="281">
        <v>0</v>
      </c>
      <c r="D56" s="281">
        <v>0</v>
      </c>
      <c r="E56" s="288">
        <f t="shared" ref="E56:E65" si="9">B56*K56</f>
        <v>0</v>
      </c>
      <c r="F56" s="282">
        <f t="shared" ref="F56:F65" si="10">C56-1</f>
        <v>-1</v>
      </c>
      <c r="G56" s="288">
        <f t="shared" ref="G56:G65" si="11">(B56-E56)/F56</f>
        <v>0</v>
      </c>
      <c r="H56" s="288">
        <f t="shared" ref="H56:H65" si="12">G56/12</f>
        <v>0</v>
      </c>
      <c r="I56" s="289">
        <f t="shared" ref="I56:I65" si="13">(D56-12)*H56</f>
        <v>0</v>
      </c>
      <c r="J56" s="280">
        <v>0</v>
      </c>
      <c r="K56" s="451">
        <v>0</v>
      </c>
      <c r="N56" s="450"/>
    </row>
    <row r="57" spans="1:14" x14ac:dyDescent="0.25">
      <c r="A57" s="279" t="s">
        <v>1124</v>
      </c>
      <c r="B57" s="280">
        <v>0</v>
      </c>
      <c r="C57" s="281">
        <v>0</v>
      </c>
      <c r="D57" s="281">
        <v>0</v>
      </c>
      <c r="E57" s="288">
        <f t="shared" si="9"/>
        <v>0</v>
      </c>
      <c r="F57" s="282">
        <f t="shared" si="10"/>
        <v>-1</v>
      </c>
      <c r="G57" s="288">
        <f t="shared" si="11"/>
        <v>0</v>
      </c>
      <c r="H57" s="288">
        <f t="shared" si="12"/>
        <v>0</v>
      </c>
      <c r="I57" s="289">
        <f t="shared" si="13"/>
        <v>0</v>
      </c>
      <c r="J57" s="280">
        <v>0</v>
      </c>
      <c r="K57" s="451">
        <v>0</v>
      </c>
      <c r="N57" s="450"/>
    </row>
    <row r="58" spans="1:14" x14ac:dyDescent="0.25">
      <c r="A58" s="279" t="s">
        <v>1124</v>
      </c>
      <c r="B58" s="280">
        <v>0</v>
      </c>
      <c r="C58" s="281">
        <v>0</v>
      </c>
      <c r="D58" s="281">
        <v>0</v>
      </c>
      <c r="E58" s="288">
        <f t="shared" si="9"/>
        <v>0</v>
      </c>
      <c r="F58" s="282">
        <f t="shared" si="10"/>
        <v>-1</v>
      </c>
      <c r="G58" s="288">
        <f t="shared" si="11"/>
        <v>0</v>
      </c>
      <c r="H58" s="288">
        <f t="shared" si="12"/>
        <v>0</v>
      </c>
      <c r="I58" s="289">
        <f t="shared" si="13"/>
        <v>0</v>
      </c>
      <c r="J58" s="280">
        <v>0</v>
      </c>
      <c r="K58" s="451">
        <v>0</v>
      </c>
      <c r="N58" s="450"/>
    </row>
    <row r="59" spans="1:14" x14ac:dyDescent="0.25">
      <c r="A59" s="279" t="s">
        <v>1124</v>
      </c>
      <c r="B59" s="280">
        <v>0</v>
      </c>
      <c r="C59" s="281">
        <v>0</v>
      </c>
      <c r="D59" s="281">
        <v>0</v>
      </c>
      <c r="E59" s="288">
        <f t="shared" si="9"/>
        <v>0</v>
      </c>
      <c r="F59" s="282">
        <f t="shared" si="10"/>
        <v>-1</v>
      </c>
      <c r="G59" s="288">
        <f t="shared" si="11"/>
        <v>0</v>
      </c>
      <c r="H59" s="288">
        <f t="shared" si="12"/>
        <v>0</v>
      </c>
      <c r="I59" s="289">
        <f t="shared" si="13"/>
        <v>0</v>
      </c>
      <c r="J59" s="280">
        <v>0</v>
      </c>
      <c r="K59" s="451">
        <v>0</v>
      </c>
      <c r="N59" s="450"/>
    </row>
    <row r="60" spans="1:14" x14ac:dyDescent="0.25">
      <c r="A60" s="279" t="s">
        <v>1124</v>
      </c>
      <c r="B60" s="280">
        <v>0</v>
      </c>
      <c r="C60" s="281">
        <v>0</v>
      </c>
      <c r="D60" s="281">
        <v>0</v>
      </c>
      <c r="E60" s="288">
        <f t="shared" si="9"/>
        <v>0</v>
      </c>
      <c r="F60" s="282">
        <f t="shared" si="10"/>
        <v>-1</v>
      </c>
      <c r="G60" s="288">
        <f t="shared" si="11"/>
        <v>0</v>
      </c>
      <c r="H60" s="288">
        <f t="shared" si="12"/>
        <v>0</v>
      </c>
      <c r="I60" s="289">
        <f t="shared" si="13"/>
        <v>0</v>
      </c>
      <c r="J60" s="280">
        <v>0</v>
      </c>
      <c r="K60" s="451">
        <v>0</v>
      </c>
      <c r="N60" s="450"/>
    </row>
    <row r="61" spans="1:14" x14ac:dyDescent="0.25">
      <c r="A61" s="279" t="s">
        <v>1124</v>
      </c>
      <c r="B61" s="280">
        <v>0</v>
      </c>
      <c r="C61" s="281">
        <v>0</v>
      </c>
      <c r="D61" s="281">
        <v>0</v>
      </c>
      <c r="E61" s="288">
        <f t="shared" si="9"/>
        <v>0</v>
      </c>
      <c r="F61" s="282">
        <f t="shared" si="10"/>
        <v>-1</v>
      </c>
      <c r="G61" s="288">
        <f t="shared" si="11"/>
        <v>0</v>
      </c>
      <c r="H61" s="288">
        <f t="shared" si="12"/>
        <v>0</v>
      </c>
      <c r="I61" s="289">
        <f t="shared" si="13"/>
        <v>0</v>
      </c>
      <c r="J61" s="280">
        <v>0</v>
      </c>
      <c r="K61" s="451">
        <v>0</v>
      </c>
      <c r="N61" s="450"/>
    </row>
    <row r="62" spans="1:14" x14ac:dyDescent="0.25">
      <c r="A62" s="279" t="s">
        <v>1124</v>
      </c>
      <c r="B62" s="280">
        <v>0</v>
      </c>
      <c r="C62" s="281">
        <v>0</v>
      </c>
      <c r="D62" s="281">
        <v>0</v>
      </c>
      <c r="E62" s="288">
        <f t="shared" si="9"/>
        <v>0</v>
      </c>
      <c r="F62" s="282">
        <f t="shared" si="10"/>
        <v>-1</v>
      </c>
      <c r="G62" s="288">
        <f t="shared" si="11"/>
        <v>0</v>
      </c>
      <c r="H62" s="288">
        <f t="shared" si="12"/>
        <v>0</v>
      </c>
      <c r="I62" s="289">
        <f t="shared" si="13"/>
        <v>0</v>
      </c>
      <c r="J62" s="280">
        <v>0</v>
      </c>
      <c r="K62" s="451">
        <v>0</v>
      </c>
      <c r="N62" s="450"/>
    </row>
    <row r="63" spans="1:14" x14ac:dyDescent="0.25">
      <c r="A63" s="279" t="s">
        <v>1124</v>
      </c>
      <c r="B63" s="280">
        <v>0</v>
      </c>
      <c r="C63" s="281">
        <v>0</v>
      </c>
      <c r="D63" s="281">
        <v>0</v>
      </c>
      <c r="E63" s="288">
        <f t="shared" si="9"/>
        <v>0</v>
      </c>
      <c r="F63" s="282">
        <f t="shared" si="10"/>
        <v>-1</v>
      </c>
      <c r="G63" s="288">
        <f t="shared" si="11"/>
        <v>0</v>
      </c>
      <c r="H63" s="288">
        <f t="shared" si="12"/>
        <v>0</v>
      </c>
      <c r="I63" s="289">
        <f t="shared" si="13"/>
        <v>0</v>
      </c>
      <c r="J63" s="280">
        <v>0</v>
      </c>
      <c r="K63" s="451">
        <v>0</v>
      </c>
    </row>
    <row r="64" spans="1:14" x14ac:dyDescent="0.25">
      <c r="A64" s="279" t="s">
        <v>1124</v>
      </c>
      <c r="B64" s="280">
        <v>0</v>
      </c>
      <c r="C64" s="281">
        <v>0</v>
      </c>
      <c r="D64" s="281">
        <v>0</v>
      </c>
      <c r="E64" s="288">
        <f t="shared" si="9"/>
        <v>0</v>
      </c>
      <c r="F64" s="282">
        <f t="shared" si="10"/>
        <v>-1</v>
      </c>
      <c r="G64" s="288">
        <f t="shared" si="11"/>
        <v>0</v>
      </c>
      <c r="H64" s="288">
        <f t="shared" si="12"/>
        <v>0</v>
      </c>
      <c r="I64" s="289">
        <f t="shared" si="13"/>
        <v>0</v>
      </c>
      <c r="J64" s="280">
        <v>0</v>
      </c>
      <c r="K64" s="451">
        <v>0</v>
      </c>
    </row>
    <row r="65" spans="1:11" x14ac:dyDescent="0.25">
      <c r="A65" s="279" t="s">
        <v>1124</v>
      </c>
      <c r="B65" s="280">
        <v>0</v>
      </c>
      <c r="C65" s="281">
        <v>0</v>
      </c>
      <c r="D65" s="281">
        <v>0</v>
      </c>
      <c r="E65" s="288">
        <f t="shared" si="9"/>
        <v>0</v>
      </c>
      <c r="F65" s="282">
        <f t="shared" si="10"/>
        <v>-1</v>
      </c>
      <c r="G65" s="288">
        <f t="shared" si="11"/>
        <v>0</v>
      </c>
      <c r="H65" s="288">
        <f t="shared" si="12"/>
        <v>0</v>
      </c>
      <c r="I65" s="289">
        <f t="shared" si="13"/>
        <v>0</v>
      </c>
      <c r="J65" s="280">
        <v>0</v>
      </c>
      <c r="K65" s="451">
        <v>0</v>
      </c>
    </row>
    <row r="66" spans="1:11" x14ac:dyDescent="0.25">
      <c r="A66" s="283"/>
      <c r="B66" s="284"/>
      <c r="C66" s="285"/>
      <c r="D66" s="284"/>
      <c r="E66" s="288">
        <f>SUM(E55:E65)</f>
        <v>0</v>
      </c>
      <c r="F66" s="286"/>
      <c r="G66" s="290"/>
      <c r="H66" s="290"/>
      <c r="I66" s="288">
        <f>SUM(I55:I65)</f>
        <v>0</v>
      </c>
      <c r="J66" s="287"/>
    </row>
    <row r="67" spans="1:11" x14ac:dyDescent="0.25">
      <c r="A67" s="291" t="s">
        <v>144</v>
      </c>
      <c r="B67" s="288">
        <f>E66+I66</f>
        <v>0</v>
      </c>
      <c r="C67" s="290"/>
      <c r="D67" s="290"/>
      <c r="E67" s="290"/>
      <c r="F67" s="290"/>
      <c r="G67" s="290"/>
      <c r="H67" s="290"/>
      <c r="I67" s="290"/>
      <c r="J67" s="288"/>
    </row>
    <row r="68" spans="1:11" ht="25.8" customHeight="1" x14ac:dyDescent="0.25"/>
    <row r="69" spans="1:11" ht="12" customHeight="1" x14ac:dyDescent="0.25">
      <c r="A69" s="566" t="s">
        <v>1127</v>
      </c>
      <c r="B69" s="566"/>
      <c r="C69" s="566"/>
      <c r="D69" s="566"/>
      <c r="E69" s="566"/>
      <c r="F69" s="566"/>
      <c r="G69" s="566"/>
      <c r="H69" s="566"/>
      <c r="I69" s="566"/>
      <c r="J69" s="566"/>
      <c r="K69" s="566"/>
    </row>
    <row r="70" spans="1:11" ht="23.4" customHeight="1" x14ac:dyDescent="0.25">
      <c r="A70" s="567" t="s">
        <v>1128</v>
      </c>
      <c r="B70" s="567"/>
      <c r="C70" s="567"/>
      <c r="D70" s="567"/>
      <c r="E70" s="567"/>
      <c r="F70" s="567"/>
      <c r="G70" s="567"/>
      <c r="H70" s="567"/>
      <c r="I70" s="567"/>
      <c r="J70" s="567"/>
      <c r="K70" s="567"/>
    </row>
    <row r="71" spans="1:11" ht="36.75" customHeight="1" x14ac:dyDescent="0.25">
      <c r="A71" s="567" t="s">
        <v>1129</v>
      </c>
      <c r="B71" s="567"/>
      <c r="C71" s="567"/>
      <c r="D71" s="567"/>
      <c r="E71" s="567"/>
      <c r="F71" s="567"/>
      <c r="G71" s="567"/>
      <c r="H71" s="567"/>
      <c r="I71" s="567"/>
      <c r="J71" s="567"/>
      <c r="K71" s="452"/>
    </row>
    <row r="73" spans="1:11" ht="105.6" customHeight="1" x14ac:dyDescent="0.25">
      <c r="A73" s="273" t="s">
        <v>1117</v>
      </c>
      <c r="B73" s="274" t="s">
        <v>1118</v>
      </c>
      <c r="C73" s="274" t="s">
        <v>1119</v>
      </c>
      <c r="D73" s="274" t="s">
        <v>1130</v>
      </c>
      <c r="E73" s="274" t="s">
        <v>1131</v>
      </c>
      <c r="F73" s="274" t="s">
        <v>1132</v>
      </c>
      <c r="G73" s="274" t="s">
        <v>1133</v>
      </c>
      <c r="H73" s="274" t="s">
        <v>1134</v>
      </c>
      <c r="I73" s="274" t="s">
        <v>1135</v>
      </c>
      <c r="J73" s="274" t="s">
        <v>1123</v>
      </c>
      <c r="K73" s="274" t="s">
        <v>1295</v>
      </c>
    </row>
    <row r="74" spans="1:11" x14ac:dyDescent="0.25">
      <c r="A74" s="279" t="s">
        <v>1124</v>
      </c>
      <c r="B74" s="280">
        <v>0</v>
      </c>
      <c r="C74" s="281">
        <v>0</v>
      </c>
      <c r="D74" s="281">
        <v>0</v>
      </c>
      <c r="E74" s="288">
        <f>B74*K74</f>
        <v>0</v>
      </c>
      <c r="F74" s="282">
        <f>C74-1</f>
        <v>-1</v>
      </c>
      <c r="G74" s="288">
        <f>(B74-E74)/F74</f>
        <v>0</v>
      </c>
      <c r="H74" s="288">
        <f>G74/12</f>
        <v>0</v>
      </c>
      <c r="I74" s="289">
        <f>(D74-12)*H74</f>
        <v>0</v>
      </c>
      <c r="J74" s="280">
        <v>0</v>
      </c>
      <c r="K74" s="451">
        <v>0</v>
      </c>
    </row>
    <row r="75" spans="1:11" x14ac:dyDescent="0.25">
      <c r="A75" s="279" t="s">
        <v>1124</v>
      </c>
      <c r="B75" s="280">
        <v>0</v>
      </c>
      <c r="C75" s="281">
        <v>0</v>
      </c>
      <c r="D75" s="281">
        <v>0</v>
      </c>
      <c r="E75" s="288">
        <f t="shared" ref="E75:E84" si="14">B75*K75</f>
        <v>0</v>
      </c>
      <c r="F75" s="282">
        <f t="shared" ref="F75:F84" si="15">C75-1</f>
        <v>-1</v>
      </c>
      <c r="G75" s="288">
        <f t="shared" ref="G75:G84" si="16">(B75-E75)/F75</f>
        <v>0</v>
      </c>
      <c r="H75" s="288">
        <f t="shared" ref="H75:H84" si="17">G75/12</f>
        <v>0</v>
      </c>
      <c r="I75" s="289">
        <f t="shared" ref="I75:I84" si="18">(D75-12)*H75</f>
        <v>0</v>
      </c>
      <c r="J75" s="280">
        <v>0</v>
      </c>
      <c r="K75" s="451">
        <v>0</v>
      </c>
    </row>
    <row r="76" spans="1:11" x14ac:dyDescent="0.25">
      <c r="A76" s="279" t="s">
        <v>1124</v>
      </c>
      <c r="B76" s="280">
        <v>0</v>
      </c>
      <c r="C76" s="281">
        <v>0</v>
      </c>
      <c r="D76" s="281">
        <v>0</v>
      </c>
      <c r="E76" s="288">
        <f t="shared" si="14"/>
        <v>0</v>
      </c>
      <c r="F76" s="282">
        <f t="shared" si="15"/>
        <v>-1</v>
      </c>
      <c r="G76" s="288">
        <f t="shared" si="16"/>
        <v>0</v>
      </c>
      <c r="H76" s="288">
        <f t="shared" si="17"/>
        <v>0</v>
      </c>
      <c r="I76" s="289">
        <f t="shared" si="18"/>
        <v>0</v>
      </c>
      <c r="J76" s="280">
        <v>0</v>
      </c>
      <c r="K76" s="451">
        <v>0</v>
      </c>
    </row>
    <row r="77" spans="1:11" x14ac:dyDescent="0.25">
      <c r="A77" s="279" t="s">
        <v>1124</v>
      </c>
      <c r="B77" s="280">
        <v>0</v>
      </c>
      <c r="C77" s="281">
        <v>0</v>
      </c>
      <c r="D77" s="281">
        <v>0</v>
      </c>
      <c r="E77" s="288">
        <f t="shared" si="14"/>
        <v>0</v>
      </c>
      <c r="F77" s="282">
        <f t="shared" si="15"/>
        <v>-1</v>
      </c>
      <c r="G77" s="288">
        <f t="shared" si="16"/>
        <v>0</v>
      </c>
      <c r="H77" s="288">
        <f t="shared" si="17"/>
        <v>0</v>
      </c>
      <c r="I77" s="289">
        <f t="shared" si="18"/>
        <v>0</v>
      </c>
      <c r="J77" s="280">
        <v>0</v>
      </c>
      <c r="K77" s="451">
        <v>0</v>
      </c>
    </row>
    <row r="78" spans="1:11" x14ac:dyDescent="0.25">
      <c r="A78" s="279" t="s">
        <v>1124</v>
      </c>
      <c r="B78" s="280">
        <v>0</v>
      </c>
      <c r="C78" s="281">
        <v>0</v>
      </c>
      <c r="D78" s="281">
        <v>0</v>
      </c>
      <c r="E78" s="288">
        <f t="shared" si="14"/>
        <v>0</v>
      </c>
      <c r="F78" s="282">
        <f t="shared" si="15"/>
        <v>-1</v>
      </c>
      <c r="G78" s="288">
        <f t="shared" si="16"/>
        <v>0</v>
      </c>
      <c r="H78" s="288">
        <f t="shared" si="17"/>
        <v>0</v>
      </c>
      <c r="I78" s="289">
        <f t="shared" si="18"/>
        <v>0</v>
      </c>
      <c r="J78" s="280">
        <v>0</v>
      </c>
      <c r="K78" s="451">
        <v>0</v>
      </c>
    </row>
    <row r="79" spans="1:11" x14ac:dyDescent="0.25">
      <c r="A79" s="279" t="s">
        <v>1124</v>
      </c>
      <c r="B79" s="280">
        <v>0</v>
      </c>
      <c r="C79" s="281">
        <v>0</v>
      </c>
      <c r="D79" s="281">
        <v>0</v>
      </c>
      <c r="E79" s="288">
        <f t="shared" si="14"/>
        <v>0</v>
      </c>
      <c r="F79" s="282">
        <f t="shared" si="15"/>
        <v>-1</v>
      </c>
      <c r="G79" s="288">
        <f t="shared" si="16"/>
        <v>0</v>
      </c>
      <c r="H79" s="288">
        <f t="shared" si="17"/>
        <v>0</v>
      </c>
      <c r="I79" s="289">
        <f t="shared" si="18"/>
        <v>0</v>
      </c>
      <c r="J79" s="280">
        <v>0</v>
      </c>
      <c r="K79" s="451">
        <v>0</v>
      </c>
    </row>
    <row r="80" spans="1:11" x14ac:dyDescent="0.25">
      <c r="A80" s="279" t="s">
        <v>1124</v>
      </c>
      <c r="B80" s="280">
        <v>0</v>
      </c>
      <c r="C80" s="281">
        <v>0</v>
      </c>
      <c r="D80" s="281">
        <v>0</v>
      </c>
      <c r="E80" s="288">
        <f t="shared" si="14"/>
        <v>0</v>
      </c>
      <c r="F80" s="282">
        <f t="shared" si="15"/>
        <v>-1</v>
      </c>
      <c r="G80" s="288">
        <f t="shared" si="16"/>
        <v>0</v>
      </c>
      <c r="H80" s="288">
        <f t="shared" si="17"/>
        <v>0</v>
      </c>
      <c r="I80" s="289">
        <f t="shared" si="18"/>
        <v>0</v>
      </c>
      <c r="J80" s="280">
        <v>0</v>
      </c>
      <c r="K80" s="451">
        <v>0</v>
      </c>
    </row>
    <row r="81" spans="1:11" x14ac:dyDescent="0.25">
      <c r="A81" s="279" t="s">
        <v>1124</v>
      </c>
      <c r="B81" s="280">
        <v>0</v>
      </c>
      <c r="C81" s="281">
        <v>0</v>
      </c>
      <c r="D81" s="281">
        <v>0</v>
      </c>
      <c r="E81" s="288">
        <f t="shared" si="14"/>
        <v>0</v>
      </c>
      <c r="F81" s="282">
        <f t="shared" si="15"/>
        <v>-1</v>
      </c>
      <c r="G81" s="288">
        <f t="shared" si="16"/>
        <v>0</v>
      </c>
      <c r="H81" s="288">
        <f t="shared" si="17"/>
        <v>0</v>
      </c>
      <c r="I81" s="289">
        <f t="shared" si="18"/>
        <v>0</v>
      </c>
      <c r="J81" s="280">
        <v>0</v>
      </c>
      <c r="K81" s="451">
        <v>0</v>
      </c>
    </row>
    <row r="82" spans="1:11" x14ac:dyDescent="0.25">
      <c r="A82" s="279" t="s">
        <v>1124</v>
      </c>
      <c r="B82" s="280">
        <v>0</v>
      </c>
      <c r="C82" s="281">
        <v>0</v>
      </c>
      <c r="D82" s="281">
        <v>0</v>
      </c>
      <c r="E82" s="288">
        <f t="shared" si="14"/>
        <v>0</v>
      </c>
      <c r="F82" s="282">
        <f t="shared" si="15"/>
        <v>-1</v>
      </c>
      <c r="G82" s="288">
        <f t="shared" si="16"/>
        <v>0</v>
      </c>
      <c r="H82" s="288">
        <f t="shared" si="17"/>
        <v>0</v>
      </c>
      <c r="I82" s="289">
        <f t="shared" si="18"/>
        <v>0</v>
      </c>
      <c r="J82" s="280">
        <v>0</v>
      </c>
      <c r="K82" s="451">
        <v>0</v>
      </c>
    </row>
    <row r="83" spans="1:11" x14ac:dyDescent="0.25">
      <c r="A83" s="279" t="s">
        <v>1124</v>
      </c>
      <c r="B83" s="280">
        <v>0</v>
      </c>
      <c r="C83" s="281">
        <v>0</v>
      </c>
      <c r="D83" s="281">
        <v>0</v>
      </c>
      <c r="E83" s="288">
        <f t="shared" si="14"/>
        <v>0</v>
      </c>
      <c r="F83" s="282">
        <f t="shared" si="15"/>
        <v>-1</v>
      </c>
      <c r="G83" s="288">
        <f t="shared" si="16"/>
        <v>0</v>
      </c>
      <c r="H83" s="288">
        <f t="shared" si="17"/>
        <v>0</v>
      </c>
      <c r="I83" s="289">
        <f t="shared" si="18"/>
        <v>0</v>
      </c>
      <c r="J83" s="280">
        <v>0</v>
      </c>
      <c r="K83" s="451">
        <v>0</v>
      </c>
    </row>
    <row r="84" spans="1:11" x14ac:dyDescent="0.25">
      <c r="A84" s="279" t="s">
        <v>1124</v>
      </c>
      <c r="B84" s="280">
        <v>0</v>
      </c>
      <c r="C84" s="281">
        <v>0</v>
      </c>
      <c r="D84" s="281">
        <v>0</v>
      </c>
      <c r="E84" s="288">
        <f t="shared" si="14"/>
        <v>0</v>
      </c>
      <c r="F84" s="282">
        <f t="shared" si="15"/>
        <v>-1</v>
      </c>
      <c r="G84" s="288">
        <f t="shared" si="16"/>
        <v>0</v>
      </c>
      <c r="H84" s="288">
        <f t="shared" si="17"/>
        <v>0</v>
      </c>
      <c r="I84" s="289">
        <f t="shared" si="18"/>
        <v>0</v>
      </c>
      <c r="J84" s="280">
        <v>0</v>
      </c>
      <c r="K84" s="451">
        <v>0</v>
      </c>
    </row>
    <row r="85" spans="1:11" x14ac:dyDescent="0.25">
      <c r="A85" s="283"/>
      <c r="B85" s="284"/>
      <c r="C85" s="281">
        <v>0</v>
      </c>
      <c r="D85" s="281">
        <v>0</v>
      </c>
      <c r="E85" s="288">
        <f>SUM(E74:E84)</f>
        <v>0</v>
      </c>
      <c r="F85" s="286"/>
      <c r="G85" s="290"/>
      <c r="H85" s="290"/>
      <c r="I85" s="288">
        <f>SUM(I74:I84)</f>
        <v>0</v>
      </c>
      <c r="J85" s="287"/>
    </row>
    <row r="86" spans="1:11" x14ac:dyDescent="0.25">
      <c r="A86" s="291" t="s">
        <v>144</v>
      </c>
      <c r="B86" s="288">
        <f>E85+I85</f>
        <v>0</v>
      </c>
      <c r="C86" s="290"/>
      <c r="D86" s="290"/>
      <c r="E86" s="290"/>
      <c r="F86" s="290"/>
      <c r="G86" s="290"/>
      <c r="H86" s="290"/>
      <c r="I86" s="290"/>
      <c r="J86" s="288"/>
    </row>
    <row r="89" spans="1:11" ht="12" customHeight="1" x14ac:dyDescent="0.25">
      <c r="A89" s="566" t="s">
        <v>1136</v>
      </c>
      <c r="B89" s="566"/>
      <c r="C89" s="566"/>
      <c r="D89" s="566"/>
      <c r="E89" s="566"/>
      <c r="F89" s="566"/>
      <c r="G89" s="566"/>
      <c r="H89" s="566"/>
      <c r="I89" s="566"/>
      <c r="J89" s="566"/>
      <c r="K89" s="566"/>
    </row>
    <row r="90" spans="1:11" ht="23.4" customHeight="1" x14ac:dyDescent="0.25">
      <c r="A90" s="567" t="s">
        <v>1137</v>
      </c>
      <c r="B90" s="567"/>
      <c r="C90" s="567"/>
      <c r="D90" s="567"/>
      <c r="E90" s="567"/>
      <c r="F90" s="567"/>
      <c r="G90" s="567"/>
      <c r="H90" s="567"/>
      <c r="I90" s="567"/>
      <c r="J90" s="567"/>
      <c r="K90" s="567"/>
    </row>
    <row r="91" spans="1:11" ht="36.75" customHeight="1" x14ac:dyDescent="0.25">
      <c r="A91" s="567" t="s">
        <v>1138</v>
      </c>
      <c r="B91" s="567"/>
      <c r="C91" s="567"/>
      <c r="D91" s="567"/>
      <c r="E91" s="567"/>
      <c r="F91" s="567"/>
      <c r="G91" s="567"/>
      <c r="H91" s="567"/>
      <c r="I91" s="567"/>
      <c r="J91" s="567"/>
      <c r="K91" s="567"/>
    </row>
    <row r="93" spans="1:11" ht="105.6" customHeight="1" x14ac:dyDescent="0.25">
      <c r="A93" s="273" t="s">
        <v>1117</v>
      </c>
      <c r="B93" s="274" t="s">
        <v>1118</v>
      </c>
      <c r="C93" s="274" t="s">
        <v>1119</v>
      </c>
      <c r="D93" s="274" t="s">
        <v>1130</v>
      </c>
      <c r="E93" s="274" t="s">
        <v>1131</v>
      </c>
      <c r="F93" s="274" t="s">
        <v>1132</v>
      </c>
      <c r="G93" s="274" t="s">
        <v>1133</v>
      </c>
      <c r="H93" s="274" t="s">
        <v>1134</v>
      </c>
      <c r="I93" s="274" t="s">
        <v>1135</v>
      </c>
      <c r="J93" s="274" t="s">
        <v>1123</v>
      </c>
      <c r="K93" s="274" t="s">
        <v>1295</v>
      </c>
    </row>
    <row r="94" spans="1:11" x14ac:dyDescent="0.25">
      <c r="A94" s="279" t="s">
        <v>1124</v>
      </c>
      <c r="B94" s="280">
        <v>0</v>
      </c>
      <c r="C94" s="280">
        <v>0</v>
      </c>
      <c r="D94" s="280">
        <v>0</v>
      </c>
      <c r="E94" s="288">
        <f>B94*K94</f>
        <v>0</v>
      </c>
      <c r="F94" s="282">
        <f>C94-1</f>
        <v>-1</v>
      </c>
      <c r="G94" s="288">
        <f>(B94-E94)/F94</f>
        <v>0</v>
      </c>
      <c r="H94" s="288">
        <f>G94/12</f>
        <v>0</v>
      </c>
      <c r="I94" s="289">
        <f>(D94-12)*H94</f>
        <v>0</v>
      </c>
      <c r="J94" s="280">
        <v>0</v>
      </c>
      <c r="K94" s="451">
        <v>0</v>
      </c>
    </row>
    <row r="95" spans="1:11" x14ac:dyDescent="0.25">
      <c r="A95" s="279" t="s">
        <v>1124</v>
      </c>
      <c r="B95" s="280">
        <v>0</v>
      </c>
      <c r="C95" s="280">
        <v>0</v>
      </c>
      <c r="D95" s="280">
        <v>0</v>
      </c>
      <c r="E95" s="288">
        <f t="shared" ref="E95:E104" si="19">B95*K95</f>
        <v>0</v>
      </c>
      <c r="F95" s="282">
        <f t="shared" ref="F95:F104" si="20">C95-1</f>
        <v>-1</v>
      </c>
      <c r="G95" s="288">
        <f t="shared" ref="G95:G104" si="21">(B95-E95)/F95</f>
        <v>0</v>
      </c>
      <c r="H95" s="288">
        <f t="shared" ref="H95:H104" si="22">G95/12</f>
        <v>0</v>
      </c>
      <c r="I95" s="289">
        <f t="shared" ref="I95:I104" si="23">(D95-12)*H95</f>
        <v>0</v>
      </c>
      <c r="J95" s="280">
        <v>0</v>
      </c>
      <c r="K95" s="451">
        <v>0</v>
      </c>
    </row>
    <row r="96" spans="1:11" x14ac:dyDescent="0.25">
      <c r="A96" s="279" t="s">
        <v>1124</v>
      </c>
      <c r="B96" s="280">
        <v>0</v>
      </c>
      <c r="C96" s="280">
        <v>0</v>
      </c>
      <c r="D96" s="280">
        <v>0</v>
      </c>
      <c r="E96" s="288">
        <f t="shared" si="19"/>
        <v>0</v>
      </c>
      <c r="F96" s="282">
        <f t="shared" si="20"/>
        <v>-1</v>
      </c>
      <c r="G96" s="288">
        <f t="shared" si="21"/>
        <v>0</v>
      </c>
      <c r="H96" s="288">
        <f t="shared" si="22"/>
        <v>0</v>
      </c>
      <c r="I96" s="289">
        <f t="shared" si="23"/>
        <v>0</v>
      </c>
      <c r="J96" s="280">
        <v>0</v>
      </c>
      <c r="K96" s="451">
        <v>0</v>
      </c>
    </row>
    <row r="97" spans="1:11" x14ac:dyDescent="0.25">
      <c r="A97" s="279" t="s">
        <v>1124</v>
      </c>
      <c r="B97" s="280">
        <v>0</v>
      </c>
      <c r="C97" s="280">
        <v>0</v>
      </c>
      <c r="D97" s="280">
        <v>0</v>
      </c>
      <c r="E97" s="288">
        <f t="shared" si="19"/>
        <v>0</v>
      </c>
      <c r="F97" s="282">
        <f t="shared" si="20"/>
        <v>-1</v>
      </c>
      <c r="G97" s="288">
        <f t="shared" si="21"/>
        <v>0</v>
      </c>
      <c r="H97" s="288">
        <f t="shared" si="22"/>
        <v>0</v>
      </c>
      <c r="I97" s="289">
        <f t="shared" si="23"/>
        <v>0</v>
      </c>
      <c r="J97" s="280">
        <v>0</v>
      </c>
      <c r="K97" s="451">
        <v>0</v>
      </c>
    </row>
    <row r="98" spans="1:11" x14ac:dyDescent="0.25">
      <c r="A98" s="279" t="s">
        <v>1124</v>
      </c>
      <c r="B98" s="280">
        <v>0</v>
      </c>
      <c r="C98" s="280">
        <v>0</v>
      </c>
      <c r="D98" s="280">
        <v>0</v>
      </c>
      <c r="E98" s="288">
        <f t="shared" si="19"/>
        <v>0</v>
      </c>
      <c r="F98" s="282">
        <f t="shared" si="20"/>
        <v>-1</v>
      </c>
      <c r="G98" s="288">
        <f t="shared" si="21"/>
        <v>0</v>
      </c>
      <c r="H98" s="288">
        <f t="shared" si="22"/>
        <v>0</v>
      </c>
      <c r="I98" s="289">
        <f t="shared" si="23"/>
        <v>0</v>
      </c>
      <c r="J98" s="280">
        <v>0</v>
      </c>
      <c r="K98" s="451">
        <v>0</v>
      </c>
    </row>
    <row r="99" spans="1:11" x14ac:dyDescent="0.25">
      <c r="A99" s="279" t="s">
        <v>1124</v>
      </c>
      <c r="B99" s="280">
        <v>0</v>
      </c>
      <c r="C99" s="280">
        <v>0</v>
      </c>
      <c r="D99" s="280">
        <v>0</v>
      </c>
      <c r="E99" s="288">
        <f t="shared" si="19"/>
        <v>0</v>
      </c>
      <c r="F99" s="282">
        <f t="shared" si="20"/>
        <v>-1</v>
      </c>
      <c r="G99" s="288">
        <f t="shared" si="21"/>
        <v>0</v>
      </c>
      <c r="H99" s="288">
        <f t="shared" si="22"/>
        <v>0</v>
      </c>
      <c r="I99" s="289">
        <f t="shared" si="23"/>
        <v>0</v>
      </c>
      <c r="J99" s="280">
        <v>0</v>
      </c>
      <c r="K99" s="451">
        <v>0</v>
      </c>
    </row>
    <row r="100" spans="1:11" x14ac:dyDescent="0.25">
      <c r="A100" s="279" t="s">
        <v>1124</v>
      </c>
      <c r="B100" s="280">
        <v>0</v>
      </c>
      <c r="C100" s="280">
        <v>0</v>
      </c>
      <c r="D100" s="280">
        <v>0</v>
      </c>
      <c r="E100" s="288">
        <f t="shared" si="19"/>
        <v>0</v>
      </c>
      <c r="F100" s="282">
        <f t="shared" si="20"/>
        <v>-1</v>
      </c>
      <c r="G100" s="288">
        <f t="shared" si="21"/>
        <v>0</v>
      </c>
      <c r="H100" s="288">
        <f t="shared" si="22"/>
        <v>0</v>
      </c>
      <c r="I100" s="289">
        <f t="shared" si="23"/>
        <v>0</v>
      </c>
      <c r="J100" s="280">
        <v>0</v>
      </c>
      <c r="K100" s="451">
        <v>0</v>
      </c>
    </row>
    <row r="101" spans="1:11" x14ac:dyDescent="0.25">
      <c r="A101" s="279" t="s">
        <v>1124</v>
      </c>
      <c r="B101" s="280">
        <v>0</v>
      </c>
      <c r="C101" s="280">
        <v>0</v>
      </c>
      <c r="D101" s="280">
        <v>0</v>
      </c>
      <c r="E101" s="288">
        <f t="shared" si="19"/>
        <v>0</v>
      </c>
      <c r="F101" s="282">
        <f t="shared" si="20"/>
        <v>-1</v>
      </c>
      <c r="G101" s="288">
        <f t="shared" si="21"/>
        <v>0</v>
      </c>
      <c r="H101" s="288">
        <f t="shared" si="22"/>
        <v>0</v>
      </c>
      <c r="I101" s="289">
        <f t="shared" si="23"/>
        <v>0</v>
      </c>
      <c r="J101" s="280">
        <v>0</v>
      </c>
      <c r="K101" s="451">
        <v>0</v>
      </c>
    </row>
    <row r="102" spans="1:11" x14ac:dyDescent="0.25">
      <c r="A102" s="279" t="s">
        <v>1124</v>
      </c>
      <c r="B102" s="280">
        <v>0</v>
      </c>
      <c r="C102" s="280">
        <v>0</v>
      </c>
      <c r="D102" s="280">
        <v>0</v>
      </c>
      <c r="E102" s="288">
        <f t="shared" si="19"/>
        <v>0</v>
      </c>
      <c r="F102" s="282">
        <f t="shared" si="20"/>
        <v>-1</v>
      </c>
      <c r="G102" s="288">
        <f t="shared" si="21"/>
        <v>0</v>
      </c>
      <c r="H102" s="288">
        <f t="shared" si="22"/>
        <v>0</v>
      </c>
      <c r="I102" s="289">
        <f t="shared" si="23"/>
        <v>0</v>
      </c>
      <c r="J102" s="280">
        <v>0</v>
      </c>
      <c r="K102" s="451">
        <v>0</v>
      </c>
    </row>
    <row r="103" spans="1:11" x14ac:dyDescent="0.25">
      <c r="A103" s="279" t="s">
        <v>1124</v>
      </c>
      <c r="B103" s="280">
        <v>0</v>
      </c>
      <c r="C103" s="280">
        <v>0</v>
      </c>
      <c r="D103" s="280">
        <v>0</v>
      </c>
      <c r="E103" s="288">
        <f t="shared" si="19"/>
        <v>0</v>
      </c>
      <c r="F103" s="282">
        <f t="shared" si="20"/>
        <v>-1</v>
      </c>
      <c r="G103" s="288">
        <f t="shared" si="21"/>
        <v>0</v>
      </c>
      <c r="H103" s="288">
        <f t="shared" si="22"/>
        <v>0</v>
      </c>
      <c r="I103" s="289">
        <f t="shared" si="23"/>
        <v>0</v>
      </c>
      <c r="J103" s="280">
        <v>0</v>
      </c>
      <c r="K103" s="451">
        <v>0</v>
      </c>
    </row>
    <row r="104" spans="1:11" x14ac:dyDescent="0.25">
      <c r="A104" s="279" t="s">
        <v>1124</v>
      </c>
      <c r="B104" s="280">
        <v>0</v>
      </c>
      <c r="C104" s="280">
        <v>0</v>
      </c>
      <c r="D104" s="280">
        <v>0</v>
      </c>
      <c r="E104" s="288">
        <f t="shared" si="19"/>
        <v>0</v>
      </c>
      <c r="F104" s="282">
        <f t="shared" si="20"/>
        <v>-1</v>
      </c>
      <c r="G104" s="288">
        <f t="shared" si="21"/>
        <v>0</v>
      </c>
      <c r="H104" s="288">
        <f t="shared" si="22"/>
        <v>0</v>
      </c>
      <c r="I104" s="289">
        <f t="shared" si="23"/>
        <v>0</v>
      </c>
      <c r="J104" s="280">
        <v>0</v>
      </c>
      <c r="K104" s="451">
        <v>0</v>
      </c>
    </row>
    <row r="105" spans="1:11" x14ac:dyDescent="0.25">
      <c r="A105" s="283"/>
      <c r="B105" s="284"/>
      <c r="C105" s="285"/>
      <c r="D105" s="284"/>
      <c r="E105" s="288">
        <f>SUM(E94:E104)</f>
        <v>0</v>
      </c>
      <c r="F105" s="286"/>
      <c r="G105" s="290"/>
      <c r="H105" s="290"/>
      <c r="I105" s="288">
        <f>SUM(I94:I104)</f>
        <v>0</v>
      </c>
      <c r="J105" s="287"/>
    </row>
    <row r="106" spans="1:11" x14ac:dyDescent="0.25">
      <c r="A106" s="291" t="s">
        <v>144</v>
      </c>
      <c r="B106" s="288">
        <f>E105+I105</f>
        <v>0</v>
      </c>
      <c r="C106" s="290"/>
      <c r="D106" s="290"/>
      <c r="E106" s="290"/>
      <c r="F106" s="290"/>
      <c r="G106" s="290"/>
      <c r="H106" s="290"/>
      <c r="I106" s="290"/>
      <c r="J106" s="288"/>
    </row>
  </sheetData>
  <sheetProtection algorithmName="SHA-512" hashValue="wwVJctNCf1OwdBA0n0UrI+KMxujgtMOgGfef+Elre6BsSW/4rWis62m7Do/Rck9ubjByQPUfhF4Lpy+04kNjoA==" saltValue="d8tdqi7fFuSxCMglj1Onvw==" spinCount="100000" sheet="1" objects="1" scenarios="1"/>
  <mergeCells count="13">
    <mergeCell ref="A1:G1"/>
    <mergeCell ref="A2:G2"/>
    <mergeCell ref="A4:G4"/>
    <mergeCell ref="A19:G19"/>
    <mergeCell ref="A34:K34"/>
    <mergeCell ref="A89:K89"/>
    <mergeCell ref="A90:K90"/>
    <mergeCell ref="A91:K91"/>
    <mergeCell ref="A35:K35"/>
    <mergeCell ref="A52:K52"/>
    <mergeCell ref="A69:K69"/>
    <mergeCell ref="A70:K70"/>
    <mergeCell ref="A71:J71"/>
  </mergeCells>
  <pageMargins left="0.7" right="0.2" top="0.25" bottom="0.25" header="0" footer="0"/>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W225"/>
  <sheetViews>
    <sheetView topLeftCell="A202" workbookViewId="0">
      <selection activeCell="R10" sqref="R10"/>
    </sheetView>
  </sheetViews>
  <sheetFormatPr defaultColWidth="9.109375" defaultRowHeight="14.4" x14ac:dyDescent="0.3"/>
  <cols>
    <col min="1" max="1" width="4.44140625" style="127" customWidth="1"/>
    <col min="2" max="2" width="25.5546875" style="142" customWidth="1"/>
    <col min="3" max="3" width="11.6640625" style="116" customWidth="1"/>
    <col min="4" max="7" width="10.109375" style="116" customWidth="1"/>
    <col min="8" max="216" width="9.109375" style="128"/>
    <col min="217" max="217" width="6.109375" style="128" customWidth="1"/>
    <col min="218" max="218" width="79.5546875" style="128" customWidth="1"/>
    <col min="219" max="222" width="14.6640625" style="128" customWidth="1"/>
    <col min="223" max="472" width="9.109375" style="128"/>
    <col min="473" max="473" width="6.109375" style="128" customWidth="1"/>
    <col min="474" max="474" width="79.5546875" style="128" customWidth="1"/>
    <col min="475" max="478" width="14.6640625" style="128" customWidth="1"/>
    <col min="479" max="728" width="9.109375" style="128"/>
    <col min="729" max="729" width="6.109375" style="128" customWidth="1"/>
    <col min="730" max="730" width="79.5546875" style="128" customWidth="1"/>
    <col min="731" max="734" width="14.6640625" style="128" customWidth="1"/>
    <col min="735" max="984" width="9.109375" style="128"/>
    <col min="985" max="985" width="6.109375" style="128" customWidth="1"/>
    <col min="986" max="986" width="79.5546875" style="128" customWidth="1"/>
    <col min="987" max="990" width="14.6640625" style="128" customWidth="1"/>
    <col min="991" max="1240" width="9.109375" style="128"/>
    <col min="1241" max="1241" width="6.109375" style="128" customWidth="1"/>
    <col min="1242" max="1242" width="79.5546875" style="128" customWidth="1"/>
    <col min="1243" max="1246" width="14.6640625" style="128" customWidth="1"/>
    <col min="1247" max="1496" width="9.109375" style="128"/>
    <col min="1497" max="1497" width="6.109375" style="128" customWidth="1"/>
    <col min="1498" max="1498" width="79.5546875" style="128" customWidth="1"/>
    <col min="1499" max="1502" width="14.6640625" style="128" customWidth="1"/>
    <col min="1503" max="1752" width="9.109375" style="128"/>
    <col min="1753" max="1753" width="6.109375" style="128" customWidth="1"/>
    <col min="1754" max="1754" width="79.5546875" style="128" customWidth="1"/>
    <col min="1755" max="1758" width="14.6640625" style="128" customWidth="1"/>
    <col min="1759" max="2008" width="9.109375" style="128"/>
    <col min="2009" max="2009" width="6.109375" style="128" customWidth="1"/>
    <col min="2010" max="2010" width="79.5546875" style="128" customWidth="1"/>
    <col min="2011" max="2014" width="14.6640625" style="128" customWidth="1"/>
    <col min="2015" max="2264" width="9.109375" style="128"/>
    <col min="2265" max="2265" width="6.109375" style="128" customWidth="1"/>
    <col min="2266" max="2266" width="79.5546875" style="128" customWidth="1"/>
    <col min="2267" max="2270" width="14.6640625" style="128" customWidth="1"/>
    <col min="2271" max="2520" width="9.109375" style="128"/>
    <col min="2521" max="2521" width="6.109375" style="128" customWidth="1"/>
    <col min="2522" max="2522" width="79.5546875" style="128" customWidth="1"/>
    <col min="2523" max="2526" width="14.6640625" style="128" customWidth="1"/>
    <col min="2527" max="2776" width="9.109375" style="128"/>
    <col min="2777" max="2777" width="6.109375" style="128" customWidth="1"/>
    <col min="2778" max="2778" width="79.5546875" style="128" customWidth="1"/>
    <col min="2779" max="2782" width="14.6640625" style="128" customWidth="1"/>
    <col min="2783" max="3032" width="9.109375" style="128"/>
    <col min="3033" max="3033" width="6.109375" style="128" customWidth="1"/>
    <col min="3034" max="3034" width="79.5546875" style="128" customWidth="1"/>
    <col min="3035" max="3038" width="14.6640625" style="128" customWidth="1"/>
    <col min="3039" max="3288" width="9.109375" style="128"/>
    <col min="3289" max="3289" width="6.109375" style="128" customWidth="1"/>
    <col min="3290" max="3290" width="79.5546875" style="128" customWidth="1"/>
    <col min="3291" max="3294" width="14.6640625" style="128" customWidth="1"/>
    <col min="3295" max="3544" width="9.109375" style="128"/>
    <col min="3545" max="3545" width="6.109375" style="128" customWidth="1"/>
    <col min="3546" max="3546" width="79.5546875" style="128" customWidth="1"/>
    <col min="3547" max="3550" width="14.6640625" style="128" customWidth="1"/>
    <col min="3551" max="3800" width="9.109375" style="128"/>
    <col min="3801" max="3801" width="6.109375" style="128" customWidth="1"/>
    <col min="3802" max="3802" width="79.5546875" style="128" customWidth="1"/>
    <col min="3803" max="3806" width="14.6640625" style="128" customWidth="1"/>
    <col min="3807" max="4056" width="9.109375" style="128"/>
    <col min="4057" max="4057" width="6.109375" style="128" customWidth="1"/>
    <col min="4058" max="4058" width="79.5546875" style="128" customWidth="1"/>
    <col min="4059" max="4062" width="14.6640625" style="128" customWidth="1"/>
    <col min="4063" max="4312" width="9.109375" style="128"/>
    <col min="4313" max="4313" width="6.109375" style="128" customWidth="1"/>
    <col min="4314" max="4314" width="79.5546875" style="128" customWidth="1"/>
    <col min="4315" max="4318" width="14.6640625" style="128" customWidth="1"/>
    <col min="4319" max="4568" width="9.109375" style="128"/>
    <col min="4569" max="4569" width="6.109375" style="128" customWidth="1"/>
    <col min="4570" max="4570" width="79.5546875" style="128" customWidth="1"/>
    <col min="4571" max="4574" width="14.6640625" style="128" customWidth="1"/>
    <col min="4575" max="4824" width="9.109375" style="128"/>
    <col min="4825" max="4825" width="6.109375" style="128" customWidth="1"/>
    <col min="4826" max="4826" width="79.5546875" style="128" customWidth="1"/>
    <col min="4827" max="4830" width="14.6640625" style="128" customWidth="1"/>
    <col min="4831" max="5080" width="9.109375" style="128"/>
    <col min="5081" max="5081" width="6.109375" style="128" customWidth="1"/>
    <col min="5082" max="5082" width="79.5546875" style="128" customWidth="1"/>
    <col min="5083" max="5086" width="14.6640625" style="128" customWidth="1"/>
    <col min="5087" max="5336" width="9.109375" style="128"/>
    <col min="5337" max="5337" width="6.109375" style="128" customWidth="1"/>
    <col min="5338" max="5338" width="79.5546875" style="128" customWidth="1"/>
    <col min="5339" max="5342" width="14.6640625" style="128" customWidth="1"/>
    <col min="5343" max="5592" width="9.109375" style="128"/>
    <col min="5593" max="5593" width="6.109375" style="128" customWidth="1"/>
    <col min="5594" max="5594" width="79.5546875" style="128" customWidth="1"/>
    <col min="5595" max="5598" width="14.6640625" style="128" customWidth="1"/>
    <col min="5599" max="5848" width="9.109375" style="128"/>
    <col min="5849" max="5849" width="6.109375" style="128" customWidth="1"/>
    <col min="5850" max="5850" width="79.5546875" style="128" customWidth="1"/>
    <col min="5851" max="5854" width="14.6640625" style="128" customWidth="1"/>
    <col min="5855" max="6104" width="9.109375" style="128"/>
    <col min="6105" max="6105" width="6.109375" style="128" customWidth="1"/>
    <col min="6106" max="6106" width="79.5546875" style="128" customWidth="1"/>
    <col min="6107" max="6110" width="14.6640625" style="128" customWidth="1"/>
    <col min="6111" max="6360" width="9.109375" style="128"/>
    <col min="6361" max="6361" width="6.109375" style="128" customWidth="1"/>
    <col min="6362" max="6362" width="79.5546875" style="128" customWidth="1"/>
    <col min="6363" max="6366" width="14.6640625" style="128" customWidth="1"/>
    <col min="6367" max="6616" width="9.109375" style="128"/>
    <col min="6617" max="6617" width="6.109375" style="128" customWidth="1"/>
    <col min="6618" max="6618" width="79.5546875" style="128" customWidth="1"/>
    <col min="6619" max="6622" width="14.6640625" style="128" customWidth="1"/>
    <col min="6623" max="6872" width="9.109375" style="128"/>
    <col min="6873" max="6873" width="6.109375" style="128" customWidth="1"/>
    <col min="6874" max="6874" width="79.5546875" style="128" customWidth="1"/>
    <col min="6875" max="6878" width="14.6640625" style="128" customWidth="1"/>
    <col min="6879" max="7128" width="9.109375" style="128"/>
    <col min="7129" max="7129" width="6.109375" style="128" customWidth="1"/>
    <col min="7130" max="7130" width="79.5546875" style="128" customWidth="1"/>
    <col min="7131" max="7134" width="14.6640625" style="128" customWidth="1"/>
    <col min="7135" max="7384" width="9.109375" style="128"/>
    <col min="7385" max="7385" width="6.109375" style="128" customWidth="1"/>
    <col min="7386" max="7386" width="79.5546875" style="128" customWidth="1"/>
    <col min="7387" max="7390" width="14.6640625" style="128" customWidth="1"/>
    <col min="7391" max="7640" width="9.109375" style="128"/>
    <col min="7641" max="7641" width="6.109375" style="128" customWidth="1"/>
    <col min="7642" max="7642" width="79.5546875" style="128" customWidth="1"/>
    <col min="7643" max="7646" width="14.6640625" style="128" customWidth="1"/>
    <col min="7647" max="7896" width="9.109375" style="128"/>
    <col min="7897" max="7897" width="6.109375" style="128" customWidth="1"/>
    <col min="7898" max="7898" width="79.5546875" style="128" customWidth="1"/>
    <col min="7899" max="7902" width="14.6640625" style="128" customWidth="1"/>
    <col min="7903" max="8152" width="9.109375" style="128"/>
    <col min="8153" max="8153" width="6.109375" style="128" customWidth="1"/>
    <col min="8154" max="8154" width="79.5546875" style="128" customWidth="1"/>
    <col min="8155" max="8158" width="14.6640625" style="128" customWidth="1"/>
    <col min="8159" max="8408" width="9.109375" style="128"/>
    <col min="8409" max="8409" width="6.109375" style="128" customWidth="1"/>
    <col min="8410" max="8410" width="79.5546875" style="128" customWidth="1"/>
    <col min="8411" max="8414" width="14.6640625" style="128" customWidth="1"/>
    <col min="8415" max="8664" width="9.109375" style="128"/>
    <col min="8665" max="8665" width="6.109375" style="128" customWidth="1"/>
    <col min="8666" max="8666" width="79.5546875" style="128" customWidth="1"/>
    <col min="8667" max="8670" width="14.6640625" style="128" customWidth="1"/>
    <col min="8671" max="8920" width="9.109375" style="128"/>
    <col min="8921" max="8921" width="6.109375" style="128" customWidth="1"/>
    <col min="8922" max="8922" width="79.5546875" style="128" customWidth="1"/>
    <col min="8923" max="8926" width="14.6640625" style="128" customWidth="1"/>
    <col min="8927" max="9176" width="9.109375" style="128"/>
    <col min="9177" max="9177" width="6.109375" style="128" customWidth="1"/>
    <col min="9178" max="9178" width="79.5546875" style="128" customWidth="1"/>
    <col min="9179" max="9182" width="14.6640625" style="128" customWidth="1"/>
    <col min="9183" max="9432" width="9.109375" style="128"/>
    <col min="9433" max="9433" width="6.109375" style="128" customWidth="1"/>
    <col min="9434" max="9434" width="79.5546875" style="128" customWidth="1"/>
    <col min="9435" max="9438" width="14.6640625" style="128" customWidth="1"/>
    <col min="9439" max="9688" width="9.109375" style="128"/>
    <col min="9689" max="9689" width="6.109375" style="128" customWidth="1"/>
    <col min="9690" max="9690" width="79.5546875" style="128" customWidth="1"/>
    <col min="9691" max="9694" width="14.6640625" style="128" customWidth="1"/>
    <col min="9695" max="9944" width="9.109375" style="128"/>
    <col min="9945" max="9945" width="6.109375" style="128" customWidth="1"/>
    <col min="9946" max="9946" width="79.5546875" style="128" customWidth="1"/>
    <col min="9947" max="9950" width="14.6640625" style="128" customWidth="1"/>
    <col min="9951" max="10200" width="9.109375" style="128"/>
    <col min="10201" max="10201" width="6.109375" style="128" customWidth="1"/>
    <col min="10202" max="10202" width="79.5546875" style="128" customWidth="1"/>
    <col min="10203" max="10206" width="14.6640625" style="128" customWidth="1"/>
    <col min="10207" max="10456" width="9.109375" style="128"/>
    <col min="10457" max="10457" width="6.109375" style="128" customWidth="1"/>
    <col min="10458" max="10458" width="79.5546875" style="128" customWidth="1"/>
    <col min="10459" max="10462" width="14.6640625" style="128" customWidth="1"/>
    <col min="10463" max="10712" width="9.109375" style="128"/>
    <col min="10713" max="10713" width="6.109375" style="128" customWidth="1"/>
    <col min="10714" max="10714" width="79.5546875" style="128" customWidth="1"/>
    <col min="10715" max="10718" width="14.6640625" style="128" customWidth="1"/>
    <col min="10719" max="10968" width="9.109375" style="128"/>
    <col min="10969" max="10969" width="6.109375" style="128" customWidth="1"/>
    <col min="10970" max="10970" width="79.5546875" style="128" customWidth="1"/>
    <col min="10971" max="10974" width="14.6640625" style="128" customWidth="1"/>
    <col min="10975" max="11224" width="9.109375" style="128"/>
    <col min="11225" max="11225" width="6.109375" style="128" customWidth="1"/>
    <col min="11226" max="11226" width="79.5546875" style="128" customWidth="1"/>
    <col min="11227" max="11230" width="14.6640625" style="128" customWidth="1"/>
    <col min="11231" max="11480" width="9.109375" style="128"/>
    <col min="11481" max="11481" width="6.109375" style="128" customWidth="1"/>
    <col min="11482" max="11482" width="79.5546875" style="128" customWidth="1"/>
    <col min="11483" max="11486" width="14.6640625" style="128" customWidth="1"/>
    <col min="11487" max="11736" width="9.109375" style="128"/>
    <col min="11737" max="11737" width="6.109375" style="128" customWidth="1"/>
    <col min="11738" max="11738" width="79.5546875" style="128" customWidth="1"/>
    <col min="11739" max="11742" width="14.6640625" style="128" customWidth="1"/>
    <col min="11743" max="11992" width="9.109375" style="128"/>
    <col min="11993" max="11993" width="6.109375" style="128" customWidth="1"/>
    <col min="11994" max="11994" width="79.5546875" style="128" customWidth="1"/>
    <col min="11995" max="11998" width="14.6640625" style="128" customWidth="1"/>
    <col min="11999" max="12248" width="9.109375" style="128"/>
    <col min="12249" max="12249" width="6.109375" style="128" customWidth="1"/>
    <col min="12250" max="12250" width="79.5546875" style="128" customWidth="1"/>
    <col min="12251" max="12254" width="14.6640625" style="128" customWidth="1"/>
    <col min="12255" max="12504" width="9.109375" style="128"/>
    <col min="12505" max="12505" width="6.109375" style="128" customWidth="1"/>
    <col min="12506" max="12506" width="79.5546875" style="128" customWidth="1"/>
    <col min="12507" max="12510" width="14.6640625" style="128" customWidth="1"/>
    <col min="12511" max="12760" width="9.109375" style="128"/>
    <col min="12761" max="12761" width="6.109375" style="128" customWidth="1"/>
    <col min="12762" max="12762" width="79.5546875" style="128" customWidth="1"/>
    <col min="12763" max="12766" width="14.6640625" style="128" customWidth="1"/>
    <col min="12767" max="13016" width="9.109375" style="128"/>
    <col min="13017" max="13017" width="6.109375" style="128" customWidth="1"/>
    <col min="13018" max="13018" width="79.5546875" style="128" customWidth="1"/>
    <col min="13019" max="13022" width="14.6640625" style="128" customWidth="1"/>
    <col min="13023" max="13272" width="9.109375" style="128"/>
    <col min="13273" max="13273" width="6.109375" style="128" customWidth="1"/>
    <col min="13274" max="13274" width="79.5546875" style="128" customWidth="1"/>
    <col min="13275" max="13278" width="14.6640625" style="128" customWidth="1"/>
    <col min="13279" max="13528" width="9.109375" style="128"/>
    <col min="13529" max="13529" width="6.109375" style="128" customWidth="1"/>
    <col min="13530" max="13530" width="79.5546875" style="128" customWidth="1"/>
    <col min="13531" max="13534" width="14.6640625" style="128" customWidth="1"/>
    <col min="13535" max="13784" width="9.109375" style="128"/>
    <col min="13785" max="13785" width="6.109375" style="128" customWidth="1"/>
    <col min="13786" max="13786" width="79.5546875" style="128" customWidth="1"/>
    <col min="13787" max="13790" width="14.6640625" style="128" customWidth="1"/>
    <col min="13791" max="14040" width="9.109375" style="128"/>
    <col min="14041" max="14041" width="6.109375" style="128" customWidth="1"/>
    <col min="14042" max="14042" width="79.5546875" style="128" customWidth="1"/>
    <col min="14043" max="14046" width="14.6640625" style="128" customWidth="1"/>
    <col min="14047" max="14296" width="9.109375" style="128"/>
    <col min="14297" max="14297" width="6.109375" style="128" customWidth="1"/>
    <col min="14298" max="14298" width="79.5546875" style="128" customWidth="1"/>
    <col min="14299" max="14302" width="14.6640625" style="128" customWidth="1"/>
    <col min="14303" max="14552" width="9.109375" style="128"/>
    <col min="14553" max="14553" width="6.109375" style="128" customWidth="1"/>
    <col min="14554" max="14554" width="79.5546875" style="128" customWidth="1"/>
    <col min="14555" max="14558" width="14.6640625" style="128" customWidth="1"/>
    <col min="14559" max="14808" width="9.109375" style="128"/>
    <col min="14809" max="14809" width="6.109375" style="128" customWidth="1"/>
    <col min="14810" max="14810" width="79.5546875" style="128" customWidth="1"/>
    <col min="14811" max="14814" width="14.6640625" style="128" customWidth="1"/>
    <col min="14815" max="15064" width="9.109375" style="128"/>
    <col min="15065" max="15065" width="6.109375" style="128" customWidth="1"/>
    <col min="15066" max="15066" width="79.5546875" style="128" customWidth="1"/>
    <col min="15067" max="15070" width="14.6640625" style="128" customWidth="1"/>
    <col min="15071" max="15320" width="9.109375" style="128"/>
    <col min="15321" max="15321" width="6.109375" style="128" customWidth="1"/>
    <col min="15322" max="15322" width="79.5546875" style="128" customWidth="1"/>
    <col min="15323" max="15326" width="14.6640625" style="128" customWidth="1"/>
    <col min="15327" max="15576" width="9.109375" style="128"/>
    <col min="15577" max="15577" width="6.109375" style="128" customWidth="1"/>
    <col min="15578" max="15578" width="79.5546875" style="128" customWidth="1"/>
    <col min="15579" max="15582" width="14.6640625" style="128" customWidth="1"/>
    <col min="15583" max="15832" width="9.109375" style="128"/>
    <col min="15833" max="15833" width="6.109375" style="128" customWidth="1"/>
    <col min="15834" max="15834" width="79.5546875" style="128" customWidth="1"/>
    <col min="15835" max="15838" width="14.6640625" style="128" customWidth="1"/>
    <col min="15839" max="16088" width="9.109375" style="128"/>
    <col min="16089" max="16089" width="6.109375" style="128" customWidth="1"/>
    <col min="16090" max="16090" width="79.5546875" style="128" customWidth="1"/>
    <col min="16091" max="16094" width="14.6640625" style="128" customWidth="1"/>
    <col min="16095" max="16384" width="9.109375" style="128"/>
  </cols>
  <sheetData>
    <row r="1" spans="1:23" x14ac:dyDescent="0.3">
      <c r="A1" s="591" t="s">
        <v>770</v>
      </c>
      <c r="B1" s="591"/>
      <c r="C1" s="591"/>
      <c r="D1" s="591"/>
      <c r="E1" s="591"/>
      <c r="F1" s="591"/>
      <c r="G1" s="591"/>
      <c r="H1" s="591"/>
      <c r="I1" s="591"/>
      <c r="J1" s="591"/>
      <c r="K1" s="591"/>
      <c r="L1" s="591"/>
    </row>
    <row r="2" spans="1:23" x14ac:dyDescent="0.3">
      <c r="A2" s="115"/>
      <c r="B2" s="115"/>
      <c r="C2" s="115"/>
      <c r="D2" s="115"/>
      <c r="E2" s="115"/>
    </row>
    <row r="3" spans="1:23" ht="28.95" customHeight="1" x14ac:dyDescent="0.3">
      <c r="A3" s="595" t="s">
        <v>771</v>
      </c>
      <c r="B3" s="595"/>
      <c r="C3" s="595"/>
      <c r="D3" s="595"/>
      <c r="E3" s="595"/>
      <c r="F3" s="595"/>
      <c r="G3" s="595"/>
      <c r="H3" s="595"/>
      <c r="I3" s="595"/>
      <c r="J3" s="595"/>
      <c r="K3" s="595"/>
      <c r="L3" s="595"/>
    </row>
    <row r="4" spans="1:23" s="129" customFormat="1" x14ac:dyDescent="0.3">
      <c r="A4" s="577" t="s">
        <v>772</v>
      </c>
      <c r="B4" s="579" t="s">
        <v>773</v>
      </c>
      <c r="C4" s="584" t="s">
        <v>742</v>
      </c>
      <c r="D4" s="585"/>
      <c r="E4" s="585"/>
      <c r="F4" s="585"/>
      <c r="G4" s="585"/>
    </row>
    <row r="5" spans="1:23" s="129" customFormat="1" x14ac:dyDescent="0.3">
      <c r="A5" s="578"/>
      <c r="B5" s="580"/>
      <c r="C5" s="130" t="s">
        <v>743</v>
      </c>
      <c r="D5" s="130" t="s">
        <v>744</v>
      </c>
      <c r="E5" s="130" t="s">
        <v>745</v>
      </c>
      <c r="F5" s="130" t="s">
        <v>746</v>
      </c>
      <c r="G5" s="130" t="s">
        <v>747</v>
      </c>
      <c r="H5" s="130" t="s">
        <v>748</v>
      </c>
      <c r="I5" s="130" t="s">
        <v>749</v>
      </c>
      <c r="J5" s="130" t="s">
        <v>750</v>
      </c>
      <c r="K5" s="130" t="s">
        <v>751</v>
      </c>
      <c r="L5" s="130" t="s">
        <v>752</v>
      </c>
    </row>
    <row r="6" spans="1:23" x14ac:dyDescent="0.3">
      <c r="A6" s="596" t="s">
        <v>764</v>
      </c>
      <c r="B6" s="597"/>
      <c r="C6" s="597"/>
      <c r="D6" s="597"/>
      <c r="E6" s="597"/>
      <c r="F6" s="597"/>
      <c r="G6" s="597"/>
    </row>
    <row r="7" spans="1:23" x14ac:dyDescent="0.3">
      <c r="A7" s="593" t="s">
        <v>765</v>
      </c>
      <c r="B7" s="594"/>
      <c r="C7" s="125"/>
      <c r="D7" s="125"/>
      <c r="E7" s="125"/>
      <c r="F7" s="125"/>
      <c r="G7" s="125"/>
      <c r="H7" s="125"/>
      <c r="I7" s="125"/>
      <c r="J7" s="125"/>
      <c r="K7" s="125"/>
      <c r="L7" s="125"/>
    </row>
    <row r="8" spans="1:23" ht="60" x14ac:dyDescent="0.3">
      <c r="A8" s="131">
        <v>1</v>
      </c>
      <c r="B8" s="118" t="s">
        <v>1324</v>
      </c>
      <c r="C8" s="134">
        <f>C9+C10</f>
        <v>0</v>
      </c>
      <c r="D8" s="134">
        <f t="shared" ref="D8:L8" si="0">D9+D10</f>
        <v>0</v>
      </c>
      <c r="E8" s="134">
        <f t="shared" si="0"/>
        <v>0</v>
      </c>
      <c r="F8" s="134">
        <f t="shared" si="0"/>
        <v>0</v>
      </c>
      <c r="G8" s="134">
        <f t="shared" si="0"/>
        <v>0</v>
      </c>
      <c r="H8" s="134">
        <f t="shared" si="0"/>
        <v>0</v>
      </c>
      <c r="I8" s="134">
        <f t="shared" si="0"/>
        <v>0</v>
      </c>
      <c r="J8" s="134">
        <f t="shared" si="0"/>
        <v>0</v>
      </c>
      <c r="K8" s="134">
        <f t="shared" si="0"/>
        <v>0</v>
      </c>
      <c r="L8" s="134">
        <f t="shared" si="0"/>
        <v>0</v>
      </c>
      <c r="O8" s="158"/>
      <c r="P8" s="158"/>
      <c r="Q8" s="158"/>
      <c r="R8" s="158"/>
      <c r="S8" s="158"/>
      <c r="T8" s="158"/>
      <c r="U8" s="158"/>
      <c r="V8" s="158"/>
      <c r="W8" s="158"/>
    </row>
    <row r="9" spans="1:23" ht="60" x14ac:dyDescent="0.3">
      <c r="A9" s="131"/>
      <c r="B9" s="118" t="s">
        <v>1325</v>
      </c>
      <c r="C9" s="132">
        <v>0</v>
      </c>
      <c r="D9" s="132">
        <v>0</v>
      </c>
      <c r="E9" s="132">
        <v>0</v>
      </c>
      <c r="F9" s="132">
        <v>0</v>
      </c>
      <c r="G9" s="132">
        <v>0</v>
      </c>
      <c r="H9" s="132">
        <v>0</v>
      </c>
      <c r="I9" s="132">
        <v>0</v>
      </c>
      <c r="J9" s="132">
        <v>0</v>
      </c>
      <c r="K9" s="132">
        <v>0</v>
      </c>
      <c r="L9" s="132">
        <v>0</v>
      </c>
      <c r="O9" s="158"/>
      <c r="P9" s="158"/>
      <c r="Q9" s="158"/>
      <c r="R9" s="158"/>
      <c r="S9" s="158"/>
      <c r="T9" s="158"/>
      <c r="U9" s="158"/>
      <c r="V9" s="158"/>
      <c r="W9" s="158"/>
    </row>
    <row r="10" spans="1:23" ht="57" customHeight="1" x14ac:dyDescent="0.3">
      <c r="A10" s="131"/>
      <c r="B10" s="118" t="s">
        <v>1324</v>
      </c>
      <c r="C10" s="132">
        <v>0</v>
      </c>
      <c r="D10" s="132">
        <v>0</v>
      </c>
      <c r="E10" s="132">
        <v>0</v>
      </c>
      <c r="F10" s="132">
        <v>0</v>
      </c>
      <c r="G10" s="132">
        <v>0</v>
      </c>
      <c r="H10" s="132">
        <v>0</v>
      </c>
      <c r="I10" s="132">
        <v>0</v>
      </c>
      <c r="J10" s="132">
        <v>0</v>
      </c>
      <c r="K10" s="132">
        <v>0</v>
      </c>
      <c r="L10" s="132">
        <v>0</v>
      </c>
      <c r="O10" s="158"/>
      <c r="P10" s="158"/>
      <c r="Q10" s="158"/>
      <c r="R10" s="158"/>
      <c r="S10" s="158"/>
      <c r="T10" s="158"/>
      <c r="U10" s="158"/>
      <c r="V10" s="158"/>
      <c r="W10" s="158"/>
    </row>
    <row r="11" spans="1:23" x14ac:dyDescent="0.3">
      <c r="A11" s="133">
        <v>2</v>
      </c>
      <c r="B11" s="118" t="s">
        <v>774</v>
      </c>
      <c r="C11" s="134">
        <f>C12+C13</f>
        <v>0</v>
      </c>
      <c r="D11" s="134">
        <f t="shared" ref="D11:G11" si="1">D12+D13</f>
        <v>0</v>
      </c>
      <c r="E11" s="134">
        <f t="shared" si="1"/>
        <v>0</v>
      </c>
      <c r="F11" s="134">
        <f t="shared" si="1"/>
        <v>0</v>
      </c>
      <c r="G11" s="134">
        <f t="shared" si="1"/>
        <v>0</v>
      </c>
      <c r="H11" s="134">
        <f t="shared" ref="H11:L11" si="2">H12+H13</f>
        <v>0</v>
      </c>
      <c r="I11" s="134">
        <f t="shared" si="2"/>
        <v>0</v>
      </c>
      <c r="J11" s="134">
        <f t="shared" si="2"/>
        <v>0</v>
      </c>
      <c r="K11" s="134">
        <f t="shared" si="2"/>
        <v>0</v>
      </c>
      <c r="L11" s="134">
        <f t="shared" si="2"/>
        <v>0</v>
      </c>
      <c r="N11" s="158"/>
      <c r="O11" s="158"/>
      <c r="P11" s="158"/>
      <c r="Q11" s="158"/>
      <c r="R11" s="158"/>
      <c r="S11" s="158"/>
      <c r="T11" s="158"/>
      <c r="U11" s="158"/>
      <c r="V11" s="158"/>
      <c r="W11" s="158"/>
    </row>
    <row r="12" spans="1:23" ht="29.4" customHeight="1" x14ac:dyDescent="0.3">
      <c r="A12" s="133"/>
      <c r="B12" s="118" t="s">
        <v>775</v>
      </c>
      <c r="C12" s="132">
        <v>0</v>
      </c>
      <c r="D12" s="132">
        <v>0</v>
      </c>
      <c r="E12" s="132">
        <v>0</v>
      </c>
      <c r="F12" s="132">
        <v>0</v>
      </c>
      <c r="G12" s="132">
        <v>0</v>
      </c>
      <c r="H12" s="132">
        <v>0</v>
      </c>
      <c r="I12" s="132">
        <v>0</v>
      </c>
      <c r="J12" s="132">
        <v>0</v>
      </c>
      <c r="K12" s="132">
        <v>0</v>
      </c>
      <c r="L12" s="132">
        <v>0</v>
      </c>
    </row>
    <row r="13" spans="1:23" ht="36" x14ac:dyDescent="0.3">
      <c r="A13" s="133"/>
      <c r="B13" s="118" t="s">
        <v>776</v>
      </c>
      <c r="C13" s="132">
        <v>0</v>
      </c>
      <c r="D13" s="132">
        <v>0</v>
      </c>
      <c r="E13" s="132">
        <v>0</v>
      </c>
      <c r="F13" s="132">
        <v>0</v>
      </c>
      <c r="G13" s="132">
        <v>0</v>
      </c>
      <c r="H13" s="132">
        <v>0</v>
      </c>
      <c r="I13" s="132">
        <v>0</v>
      </c>
      <c r="J13" s="132">
        <v>0</v>
      </c>
      <c r="K13" s="132">
        <v>0</v>
      </c>
      <c r="L13" s="132">
        <v>0</v>
      </c>
      <c r="N13" s="157"/>
      <c r="O13" s="158"/>
      <c r="P13" s="158"/>
      <c r="Q13" s="158"/>
      <c r="R13" s="158"/>
      <c r="S13" s="158"/>
      <c r="T13" s="158"/>
      <c r="U13" s="158"/>
      <c r="V13" s="158"/>
      <c r="W13" s="158"/>
    </row>
    <row r="14" spans="1:23" x14ac:dyDescent="0.3">
      <c r="A14" s="133">
        <v>3</v>
      </c>
      <c r="B14" s="118" t="s">
        <v>777</v>
      </c>
      <c r="C14" s="134">
        <f>C15+C16</f>
        <v>0</v>
      </c>
      <c r="D14" s="134">
        <f t="shared" ref="D14:L14" si="3">D15+D16</f>
        <v>0</v>
      </c>
      <c r="E14" s="134">
        <f t="shared" si="3"/>
        <v>0</v>
      </c>
      <c r="F14" s="134">
        <f t="shared" si="3"/>
        <v>0</v>
      </c>
      <c r="G14" s="134">
        <f t="shared" si="3"/>
        <v>0</v>
      </c>
      <c r="H14" s="134">
        <f t="shared" si="3"/>
        <v>0</v>
      </c>
      <c r="I14" s="134">
        <f t="shared" si="3"/>
        <v>0</v>
      </c>
      <c r="J14" s="134">
        <f t="shared" si="3"/>
        <v>0</v>
      </c>
      <c r="K14" s="134">
        <f t="shared" si="3"/>
        <v>0</v>
      </c>
      <c r="L14" s="134">
        <f t="shared" si="3"/>
        <v>0</v>
      </c>
    </row>
    <row r="15" spans="1:23" ht="24" x14ac:dyDescent="0.3">
      <c r="A15" s="131"/>
      <c r="B15" s="118" t="s">
        <v>896</v>
      </c>
      <c r="C15" s="132">
        <v>0</v>
      </c>
      <c r="D15" s="132">
        <v>0</v>
      </c>
      <c r="E15" s="132">
        <v>0</v>
      </c>
      <c r="F15" s="132">
        <v>0</v>
      </c>
      <c r="G15" s="132">
        <v>0</v>
      </c>
      <c r="H15" s="132">
        <v>0</v>
      </c>
      <c r="I15" s="132">
        <v>0</v>
      </c>
      <c r="J15" s="132">
        <v>0</v>
      </c>
      <c r="K15" s="132">
        <v>0</v>
      </c>
      <c r="L15" s="132">
        <v>0</v>
      </c>
      <c r="O15" s="158"/>
      <c r="P15" s="158"/>
      <c r="Q15" s="158"/>
      <c r="R15" s="158"/>
      <c r="S15" s="158"/>
      <c r="T15" s="158"/>
      <c r="U15" s="158"/>
      <c r="V15" s="158"/>
      <c r="W15" s="158"/>
    </row>
    <row r="16" spans="1:23" x14ac:dyDescent="0.3">
      <c r="A16" s="131"/>
      <c r="B16" s="118" t="s">
        <v>777</v>
      </c>
      <c r="C16" s="132">
        <v>0</v>
      </c>
      <c r="D16" s="132">
        <v>0</v>
      </c>
      <c r="E16" s="132">
        <v>0</v>
      </c>
      <c r="F16" s="132">
        <v>0</v>
      </c>
      <c r="G16" s="132">
        <v>0</v>
      </c>
      <c r="H16" s="132">
        <v>0</v>
      </c>
      <c r="I16" s="132">
        <v>0</v>
      </c>
      <c r="J16" s="132">
        <v>0</v>
      </c>
      <c r="K16" s="132">
        <v>0</v>
      </c>
      <c r="L16" s="132">
        <v>0</v>
      </c>
      <c r="O16" s="158"/>
      <c r="P16" s="158"/>
      <c r="Q16" s="158"/>
      <c r="R16" s="158"/>
      <c r="S16" s="158"/>
      <c r="T16" s="158"/>
      <c r="U16" s="158"/>
      <c r="V16" s="158"/>
      <c r="W16" s="158"/>
    </row>
    <row r="17" spans="1:14" x14ac:dyDescent="0.3">
      <c r="A17" s="133">
        <v>4</v>
      </c>
      <c r="B17" s="118" t="s">
        <v>766</v>
      </c>
      <c r="C17" s="132">
        <v>0</v>
      </c>
      <c r="D17" s="132">
        <v>0</v>
      </c>
      <c r="E17" s="132">
        <v>0</v>
      </c>
      <c r="F17" s="132">
        <v>0</v>
      </c>
      <c r="G17" s="132">
        <v>0</v>
      </c>
      <c r="H17" s="132">
        <v>0</v>
      </c>
      <c r="I17" s="132">
        <v>0</v>
      </c>
      <c r="J17" s="132">
        <v>0</v>
      </c>
      <c r="K17" s="132">
        <v>0</v>
      </c>
      <c r="L17" s="132">
        <v>0</v>
      </c>
    </row>
    <row r="18" spans="1:14" x14ac:dyDescent="0.3">
      <c r="A18" s="581" t="s">
        <v>778</v>
      </c>
      <c r="B18" s="581"/>
      <c r="C18" s="135">
        <f>C8+C11+C14+C17</f>
        <v>0</v>
      </c>
      <c r="D18" s="135">
        <f t="shared" ref="D18:G18" si="4">D8+D11+D14+D17</f>
        <v>0</v>
      </c>
      <c r="E18" s="135">
        <f t="shared" si="4"/>
        <v>0</v>
      </c>
      <c r="F18" s="135">
        <f t="shared" si="4"/>
        <v>0</v>
      </c>
      <c r="G18" s="135">
        <f t="shared" si="4"/>
        <v>0</v>
      </c>
      <c r="H18" s="135">
        <f t="shared" ref="H18:L18" si="5">H8+H11+H14+H17</f>
        <v>0</v>
      </c>
      <c r="I18" s="135">
        <f t="shared" si="5"/>
        <v>0</v>
      </c>
      <c r="J18" s="135">
        <f t="shared" si="5"/>
        <v>0</v>
      </c>
      <c r="K18" s="135">
        <f t="shared" si="5"/>
        <v>0</v>
      </c>
      <c r="L18" s="135">
        <f t="shared" si="5"/>
        <v>0</v>
      </c>
    </row>
    <row r="19" spans="1:14" x14ac:dyDescent="0.3">
      <c r="A19" s="593" t="s">
        <v>767</v>
      </c>
      <c r="B19" s="594"/>
      <c r="C19" s="135"/>
      <c r="D19" s="135"/>
      <c r="E19" s="135"/>
      <c r="F19" s="135"/>
      <c r="G19" s="135"/>
      <c r="H19" s="135"/>
      <c r="I19" s="135"/>
      <c r="J19" s="135"/>
      <c r="K19" s="135"/>
      <c r="L19" s="135"/>
    </row>
    <row r="20" spans="1:14" ht="24" x14ac:dyDescent="0.3">
      <c r="A20" s="133">
        <v>5</v>
      </c>
      <c r="B20" s="118" t="s">
        <v>779</v>
      </c>
      <c r="C20" s="134">
        <f>C21+C22</f>
        <v>0</v>
      </c>
      <c r="D20" s="134">
        <f t="shared" ref="D20:G20" si="6">D21+D22</f>
        <v>0</v>
      </c>
      <c r="E20" s="134">
        <f t="shared" si="6"/>
        <v>0</v>
      </c>
      <c r="F20" s="134">
        <f t="shared" si="6"/>
        <v>0</v>
      </c>
      <c r="G20" s="134">
        <f t="shared" si="6"/>
        <v>0</v>
      </c>
      <c r="H20" s="134">
        <f t="shared" ref="H20:L20" si="7">H21+H22</f>
        <v>0</v>
      </c>
      <c r="I20" s="134">
        <f t="shared" si="7"/>
        <v>0</v>
      </c>
      <c r="J20" s="134">
        <f t="shared" si="7"/>
        <v>0</v>
      </c>
      <c r="K20" s="134">
        <f t="shared" si="7"/>
        <v>0</v>
      </c>
      <c r="L20" s="134">
        <f t="shared" si="7"/>
        <v>0</v>
      </c>
    </row>
    <row r="21" spans="1:14" ht="24" x14ac:dyDescent="0.3">
      <c r="A21" s="133"/>
      <c r="B21" s="118" t="s">
        <v>780</v>
      </c>
      <c r="C21" s="132">
        <v>0</v>
      </c>
      <c r="D21" s="132">
        <v>0</v>
      </c>
      <c r="E21" s="132">
        <v>0</v>
      </c>
      <c r="F21" s="132">
        <v>0</v>
      </c>
      <c r="G21" s="132">
        <v>0</v>
      </c>
      <c r="H21" s="132">
        <v>0</v>
      </c>
      <c r="I21" s="132">
        <v>0</v>
      </c>
      <c r="J21" s="132">
        <v>0</v>
      </c>
      <c r="K21" s="132">
        <v>0</v>
      </c>
      <c r="L21" s="132">
        <v>0</v>
      </c>
      <c r="M21" s="136"/>
      <c r="N21" s="136"/>
    </row>
    <row r="22" spans="1:14" ht="36" x14ac:dyDescent="0.3">
      <c r="A22" s="133"/>
      <c r="B22" s="118" t="s">
        <v>781</v>
      </c>
      <c r="C22" s="132">
        <v>0</v>
      </c>
      <c r="D22" s="132">
        <v>0</v>
      </c>
      <c r="E22" s="132">
        <v>0</v>
      </c>
      <c r="F22" s="132">
        <v>0</v>
      </c>
      <c r="G22" s="132">
        <v>0</v>
      </c>
      <c r="H22" s="132">
        <v>0</v>
      </c>
      <c r="I22" s="132">
        <v>0</v>
      </c>
      <c r="J22" s="132">
        <v>0</v>
      </c>
      <c r="K22" s="132">
        <v>0</v>
      </c>
      <c r="L22" s="132">
        <v>0</v>
      </c>
    </row>
    <row r="23" spans="1:14" ht="24" x14ac:dyDescent="0.3">
      <c r="A23" s="133">
        <v>6</v>
      </c>
      <c r="B23" s="118" t="s">
        <v>899</v>
      </c>
      <c r="C23" s="134">
        <f>C24+C25</f>
        <v>0</v>
      </c>
      <c r="D23" s="134">
        <f t="shared" ref="D23:L23" si="8">D24+D25</f>
        <v>0</v>
      </c>
      <c r="E23" s="134">
        <f t="shared" si="8"/>
        <v>0</v>
      </c>
      <c r="F23" s="134">
        <f t="shared" si="8"/>
        <v>0</v>
      </c>
      <c r="G23" s="134">
        <f t="shared" si="8"/>
        <v>0</v>
      </c>
      <c r="H23" s="134">
        <f t="shared" si="8"/>
        <v>0</v>
      </c>
      <c r="I23" s="134">
        <f t="shared" si="8"/>
        <v>0</v>
      </c>
      <c r="J23" s="134">
        <f t="shared" si="8"/>
        <v>0</v>
      </c>
      <c r="K23" s="134">
        <f t="shared" si="8"/>
        <v>0</v>
      </c>
      <c r="L23" s="134">
        <f t="shared" si="8"/>
        <v>0</v>
      </c>
    </row>
    <row r="24" spans="1:14" ht="24" x14ac:dyDescent="0.3">
      <c r="A24" s="133"/>
      <c r="B24" s="118" t="s">
        <v>897</v>
      </c>
      <c r="C24" s="132">
        <v>0</v>
      </c>
      <c r="D24" s="132">
        <v>0</v>
      </c>
      <c r="E24" s="132">
        <v>0</v>
      </c>
      <c r="F24" s="132">
        <v>0</v>
      </c>
      <c r="G24" s="132">
        <v>0</v>
      </c>
      <c r="H24" s="132">
        <v>0</v>
      </c>
      <c r="I24" s="132">
        <v>0</v>
      </c>
      <c r="J24" s="132">
        <v>0</v>
      </c>
      <c r="K24" s="132">
        <v>0</v>
      </c>
      <c r="L24" s="132">
        <v>0</v>
      </c>
    </row>
    <row r="25" spans="1:14" ht="24" x14ac:dyDescent="0.3">
      <c r="A25" s="133"/>
      <c r="B25" s="118" t="s">
        <v>898</v>
      </c>
      <c r="C25" s="132">
        <v>0</v>
      </c>
      <c r="D25" s="132">
        <v>0</v>
      </c>
      <c r="E25" s="132">
        <v>0</v>
      </c>
      <c r="F25" s="132">
        <v>0</v>
      </c>
      <c r="G25" s="132">
        <v>0</v>
      </c>
      <c r="H25" s="132">
        <v>0</v>
      </c>
      <c r="I25" s="132">
        <v>0</v>
      </c>
      <c r="J25" s="132">
        <v>0</v>
      </c>
      <c r="K25" s="132">
        <v>0</v>
      </c>
      <c r="L25" s="132">
        <v>0</v>
      </c>
    </row>
    <row r="26" spans="1:14" x14ac:dyDescent="0.3">
      <c r="A26" s="133">
        <v>7</v>
      </c>
      <c r="B26" s="118" t="s">
        <v>321</v>
      </c>
      <c r="C26" s="132">
        <v>0</v>
      </c>
      <c r="D26" s="132">
        <v>0</v>
      </c>
      <c r="E26" s="132">
        <v>0</v>
      </c>
      <c r="F26" s="132">
        <v>0</v>
      </c>
      <c r="G26" s="132">
        <v>0</v>
      </c>
      <c r="H26" s="132">
        <v>0</v>
      </c>
      <c r="I26" s="132">
        <v>0</v>
      </c>
      <c r="J26" s="132">
        <v>0</v>
      </c>
      <c r="K26" s="132">
        <v>0</v>
      </c>
      <c r="L26" s="132">
        <v>0</v>
      </c>
    </row>
    <row r="27" spans="1:14" ht="24" x14ac:dyDescent="0.3">
      <c r="A27" s="133">
        <v>8</v>
      </c>
      <c r="B27" s="118" t="s">
        <v>782</v>
      </c>
      <c r="C27" s="132">
        <v>0</v>
      </c>
      <c r="D27" s="132">
        <v>0</v>
      </c>
      <c r="E27" s="132">
        <v>0</v>
      </c>
      <c r="F27" s="132">
        <v>0</v>
      </c>
      <c r="G27" s="132">
        <v>0</v>
      </c>
      <c r="H27" s="132">
        <v>0</v>
      </c>
      <c r="I27" s="132">
        <v>0</v>
      </c>
      <c r="J27" s="132">
        <v>0</v>
      </c>
      <c r="K27" s="132">
        <v>0</v>
      </c>
      <c r="L27" s="132">
        <v>0</v>
      </c>
    </row>
    <row r="28" spans="1:14" s="137" customFormat="1" x14ac:dyDescent="0.3">
      <c r="A28" s="581" t="s">
        <v>783</v>
      </c>
      <c r="B28" s="581"/>
      <c r="C28" s="135">
        <f>C20+C27+C23+C26</f>
        <v>0</v>
      </c>
      <c r="D28" s="135">
        <f t="shared" ref="D28:G28" si="9">D20+D27+D23+D26</f>
        <v>0</v>
      </c>
      <c r="E28" s="135">
        <f t="shared" si="9"/>
        <v>0</v>
      </c>
      <c r="F28" s="135">
        <f t="shared" si="9"/>
        <v>0</v>
      </c>
      <c r="G28" s="135">
        <f t="shared" si="9"/>
        <v>0</v>
      </c>
      <c r="H28" s="135">
        <f t="shared" ref="H28:L28" si="10">H20+H27+H23+H26</f>
        <v>0</v>
      </c>
      <c r="I28" s="135">
        <f t="shared" si="10"/>
        <v>0</v>
      </c>
      <c r="J28" s="135">
        <f t="shared" si="10"/>
        <v>0</v>
      </c>
      <c r="K28" s="135">
        <f t="shared" si="10"/>
        <v>0</v>
      </c>
      <c r="L28" s="135">
        <f t="shared" si="10"/>
        <v>0</v>
      </c>
    </row>
    <row r="29" spans="1:14" s="137" customFormat="1" x14ac:dyDescent="0.3">
      <c r="A29" s="581" t="s">
        <v>784</v>
      </c>
      <c r="B29" s="581"/>
      <c r="C29" s="135">
        <f>C18-C28</f>
        <v>0</v>
      </c>
      <c r="D29" s="135">
        <f t="shared" ref="D29:G29" si="11">D18-D28</f>
        <v>0</v>
      </c>
      <c r="E29" s="135">
        <f t="shared" si="11"/>
        <v>0</v>
      </c>
      <c r="F29" s="135">
        <f t="shared" si="11"/>
        <v>0</v>
      </c>
      <c r="G29" s="135">
        <f t="shared" si="11"/>
        <v>0</v>
      </c>
      <c r="H29" s="135">
        <f t="shared" ref="H29:L29" si="12">H18-H28</f>
        <v>0</v>
      </c>
      <c r="I29" s="135">
        <f t="shared" si="12"/>
        <v>0</v>
      </c>
      <c r="J29" s="135">
        <f t="shared" si="12"/>
        <v>0</v>
      </c>
      <c r="K29" s="135">
        <f t="shared" si="12"/>
        <v>0</v>
      </c>
      <c r="L29" s="135">
        <f t="shared" si="12"/>
        <v>0</v>
      </c>
    </row>
    <row r="30" spans="1:14" x14ac:dyDescent="0.3">
      <c r="A30" s="582" t="s">
        <v>785</v>
      </c>
      <c r="B30" s="592"/>
      <c r="C30" s="592"/>
      <c r="D30" s="592"/>
      <c r="E30" s="592"/>
      <c r="F30" s="592"/>
      <c r="G30" s="592"/>
    </row>
    <row r="31" spans="1:14" x14ac:dyDescent="0.3">
      <c r="A31" s="593" t="s">
        <v>786</v>
      </c>
      <c r="B31" s="594"/>
      <c r="C31" s="125"/>
      <c r="D31" s="125"/>
      <c r="E31" s="125"/>
      <c r="F31" s="125"/>
      <c r="G31" s="125"/>
      <c r="H31" s="125"/>
      <c r="I31" s="125"/>
      <c r="J31" s="125"/>
      <c r="K31" s="125"/>
      <c r="L31" s="125"/>
    </row>
    <row r="32" spans="1:14" ht="24" x14ac:dyDescent="0.3">
      <c r="A32" s="133">
        <v>9</v>
      </c>
      <c r="B32" s="122" t="s">
        <v>787</v>
      </c>
      <c r="C32" s="132">
        <v>0</v>
      </c>
      <c r="D32" s="132">
        <v>0</v>
      </c>
      <c r="E32" s="132">
        <v>0</v>
      </c>
      <c r="F32" s="132">
        <v>0</v>
      </c>
      <c r="G32" s="132">
        <v>0</v>
      </c>
      <c r="H32" s="132">
        <v>0</v>
      </c>
      <c r="I32" s="132">
        <v>0</v>
      </c>
      <c r="J32" s="132">
        <v>0</v>
      </c>
      <c r="K32" s="132">
        <v>0</v>
      </c>
      <c r="L32" s="132">
        <v>0</v>
      </c>
    </row>
    <row r="33" spans="1:12" x14ac:dyDescent="0.3">
      <c r="A33" s="581" t="s">
        <v>788</v>
      </c>
      <c r="B33" s="581"/>
      <c r="C33" s="125">
        <f>C32</f>
        <v>0</v>
      </c>
      <c r="D33" s="125">
        <f t="shared" ref="D33:G33" si="13">D32</f>
        <v>0</v>
      </c>
      <c r="E33" s="125">
        <f t="shared" si="13"/>
        <v>0</v>
      </c>
      <c r="F33" s="125">
        <f t="shared" si="13"/>
        <v>0</v>
      </c>
      <c r="G33" s="125">
        <f t="shared" si="13"/>
        <v>0</v>
      </c>
      <c r="H33" s="125">
        <f t="shared" ref="H33:L33" si="14">H32</f>
        <v>0</v>
      </c>
      <c r="I33" s="125">
        <f t="shared" si="14"/>
        <v>0</v>
      </c>
      <c r="J33" s="125">
        <f t="shared" si="14"/>
        <v>0</v>
      </c>
      <c r="K33" s="125">
        <f t="shared" si="14"/>
        <v>0</v>
      </c>
      <c r="L33" s="125">
        <f t="shared" si="14"/>
        <v>0</v>
      </c>
    </row>
    <row r="34" spans="1:12" ht="46.2" customHeight="1" x14ac:dyDescent="0.3">
      <c r="A34" s="582" t="s">
        <v>789</v>
      </c>
      <c r="B34" s="589"/>
      <c r="C34" s="125"/>
      <c r="D34" s="125"/>
      <c r="E34" s="125"/>
      <c r="F34" s="125"/>
      <c r="G34" s="125"/>
      <c r="H34" s="125"/>
      <c r="I34" s="125"/>
      <c r="J34" s="125"/>
      <c r="K34" s="125"/>
      <c r="L34" s="125"/>
    </row>
    <row r="35" spans="1:12" ht="24" x14ac:dyDescent="0.3">
      <c r="A35" s="133">
        <v>10</v>
      </c>
      <c r="B35" s="118" t="s">
        <v>768</v>
      </c>
      <c r="C35" s="132">
        <v>0</v>
      </c>
      <c r="D35" s="132">
        <v>0</v>
      </c>
      <c r="E35" s="132">
        <v>0</v>
      </c>
      <c r="F35" s="132">
        <v>0</v>
      </c>
      <c r="G35" s="132">
        <v>0</v>
      </c>
      <c r="H35" s="132">
        <v>0</v>
      </c>
      <c r="I35" s="132">
        <v>0</v>
      </c>
      <c r="J35" s="132">
        <v>0</v>
      </c>
      <c r="K35" s="132">
        <v>0</v>
      </c>
      <c r="L35" s="132">
        <v>0</v>
      </c>
    </row>
    <row r="36" spans="1:12" ht="24" x14ac:dyDescent="0.3">
      <c r="A36" s="133">
        <v>11</v>
      </c>
      <c r="B36" s="118" t="s">
        <v>769</v>
      </c>
      <c r="C36" s="132">
        <v>0</v>
      </c>
      <c r="D36" s="132">
        <v>0</v>
      </c>
      <c r="E36" s="132">
        <v>0</v>
      </c>
      <c r="F36" s="132">
        <v>0</v>
      </c>
      <c r="G36" s="132">
        <v>0</v>
      </c>
      <c r="H36" s="132">
        <v>0</v>
      </c>
      <c r="I36" s="132">
        <v>0</v>
      </c>
      <c r="J36" s="132">
        <v>0</v>
      </c>
      <c r="K36" s="132">
        <v>0</v>
      </c>
      <c r="L36" s="132">
        <v>0</v>
      </c>
    </row>
    <row r="37" spans="1:12" x14ac:dyDescent="0.3">
      <c r="A37" s="133">
        <v>12</v>
      </c>
      <c r="B37" s="118" t="s">
        <v>790</v>
      </c>
      <c r="C37" s="132">
        <v>0</v>
      </c>
      <c r="D37" s="132">
        <v>0</v>
      </c>
      <c r="E37" s="132">
        <v>0</v>
      </c>
      <c r="F37" s="132">
        <v>0</v>
      </c>
      <c r="G37" s="132">
        <v>0</v>
      </c>
      <c r="H37" s="132">
        <v>0</v>
      </c>
      <c r="I37" s="132">
        <v>0</v>
      </c>
      <c r="J37" s="132">
        <v>0</v>
      </c>
      <c r="K37" s="132">
        <v>0</v>
      </c>
      <c r="L37" s="132">
        <v>0</v>
      </c>
    </row>
    <row r="38" spans="1:12" ht="36" x14ac:dyDescent="0.3">
      <c r="A38" s="133">
        <v>13</v>
      </c>
      <c r="B38" s="118" t="s">
        <v>791</v>
      </c>
      <c r="C38" s="132"/>
      <c r="D38" s="132"/>
      <c r="E38" s="132"/>
      <c r="F38" s="132"/>
      <c r="G38" s="132"/>
      <c r="H38" s="132"/>
      <c r="I38" s="132"/>
      <c r="J38" s="132"/>
      <c r="K38" s="132"/>
      <c r="L38" s="132"/>
    </row>
    <row r="39" spans="1:12" x14ac:dyDescent="0.3">
      <c r="A39" s="581" t="s">
        <v>792</v>
      </c>
      <c r="B39" s="581"/>
      <c r="C39" s="135">
        <f>SUM(C35:C38)</f>
        <v>0</v>
      </c>
      <c r="D39" s="135">
        <f>SUM(D35:D38)</f>
        <v>0</v>
      </c>
      <c r="E39" s="135">
        <f t="shared" ref="E39:G39" si="15">SUM(E35:E38)</f>
        <v>0</v>
      </c>
      <c r="F39" s="135">
        <f t="shared" si="15"/>
        <v>0</v>
      </c>
      <c r="G39" s="135">
        <f t="shared" si="15"/>
        <v>0</v>
      </c>
      <c r="H39" s="135">
        <f t="shared" ref="H39:L39" si="16">SUM(H35:H38)</f>
        <v>0</v>
      </c>
      <c r="I39" s="135">
        <f t="shared" si="16"/>
        <v>0</v>
      </c>
      <c r="J39" s="135">
        <f t="shared" si="16"/>
        <v>0</v>
      </c>
      <c r="K39" s="135">
        <f t="shared" si="16"/>
        <v>0</v>
      </c>
      <c r="L39" s="135">
        <f t="shared" si="16"/>
        <v>0</v>
      </c>
    </row>
    <row r="40" spans="1:12" x14ac:dyDescent="0.3">
      <c r="A40" s="581" t="s">
        <v>793</v>
      </c>
      <c r="B40" s="581"/>
      <c r="C40" s="135">
        <f>C33-C39</f>
        <v>0</v>
      </c>
      <c r="D40" s="135">
        <f t="shared" ref="D40:G40" si="17">D33-D39</f>
        <v>0</v>
      </c>
      <c r="E40" s="135">
        <f t="shared" si="17"/>
        <v>0</v>
      </c>
      <c r="F40" s="135">
        <f t="shared" si="17"/>
        <v>0</v>
      </c>
      <c r="G40" s="135">
        <f t="shared" si="17"/>
        <v>0</v>
      </c>
      <c r="H40" s="135">
        <f t="shared" ref="H40:L40" si="18">H33-H39</f>
        <v>0</v>
      </c>
      <c r="I40" s="135">
        <f t="shared" si="18"/>
        <v>0</v>
      </c>
      <c r="J40" s="135">
        <f t="shared" si="18"/>
        <v>0</v>
      </c>
      <c r="K40" s="135">
        <f t="shared" si="18"/>
        <v>0</v>
      </c>
      <c r="L40" s="135">
        <f t="shared" si="18"/>
        <v>0</v>
      </c>
    </row>
    <row r="41" spans="1:12" x14ac:dyDescent="0.3">
      <c r="A41" s="581" t="s">
        <v>794</v>
      </c>
      <c r="B41" s="581"/>
      <c r="C41" s="135">
        <f>C40+C29</f>
        <v>0</v>
      </c>
      <c r="D41" s="135">
        <f t="shared" ref="D41:G41" si="19">D40+D29</f>
        <v>0</v>
      </c>
      <c r="E41" s="135">
        <f t="shared" si="19"/>
        <v>0</v>
      </c>
      <c r="F41" s="135">
        <f t="shared" si="19"/>
        <v>0</v>
      </c>
      <c r="G41" s="135">
        <f t="shared" si="19"/>
        <v>0</v>
      </c>
      <c r="H41" s="135">
        <f t="shared" ref="H41:L41" si="20">H40+H29</f>
        <v>0</v>
      </c>
      <c r="I41" s="135">
        <f t="shared" si="20"/>
        <v>0</v>
      </c>
      <c r="J41" s="135">
        <f t="shared" si="20"/>
        <v>0</v>
      </c>
      <c r="K41" s="135">
        <f t="shared" si="20"/>
        <v>0</v>
      </c>
      <c r="L41" s="135">
        <f t="shared" si="20"/>
        <v>0</v>
      </c>
    </row>
    <row r="42" spans="1:12" ht="24" customHeight="1" x14ac:dyDescent="0.3">
      <c r="A42" s="582" t="s">
        <v>916</v>
      </c>
      <c r="B42" s="583"/>
      <c r="C42" s="583"/>
      <c r="D42" s="583"/>
      <c r="E42" s="583"/>
      <c r="F42" s="583"/>
      <c r="G42" s="583"/>
    </row>
    <row r="43" spans="1:12" ht="24" customHeight="1" x14ac:dyDescent="0.3">
      <c r="A43" s="133"/>
      <c r="B43" s="582" t="s">
        <v>917</v>
      </c>
      <c r="C43" s="583"/>
      <c r="D43" s="583"/>
      <c r="E43" s="583"/>
      <c r="F43" s="583"/>
      <c r="G43" s="583"/>
      <c r="H43" s="583"/>
      <c r="I43" s="583"/>
      <c r="J43" s="583"/>
      <c r="K43" s="583"/>
      <c r="L43" s="589"/>
    </row>
    <row r="44" spans="1:12" ht="24" customHeight="1" x14ac:dyDescent="0.3">
      <c r="A44" s="138">
        <v>14</v>
      </c>
      <c r="B44" s="209" t="s">
        <v>795</v>
      </c>
      <c r="C44" s="119">
        <f>C45+C48+C51+C54+C57+C60</f>
        <v>0</v>
      </c>
      <c r="D44" s="119">
        <f t="shared" ref="D44:G44" si="21">D45+D48+D51+D54+D57+D60</f>
        <v>0</v>
      </c>
      <c r="E44" s="119">
        <f t="shared" si="21"/>
        <v>0</v>
      </c>
      <c r="F44" s="119">
        <f t="shared" si="21"/>
        <v>0</v>
      </c>
      <c r="G44" s="119">
        <f t="shared" si="21"/>
        <v>0</v>
      </c>
      <c r="H44" s="119">
        <f t="shared" ref="H44:L44" si="22">H45+H48+H51+H54+H57+H60</f>
        <v>0</v>
      </c>
      <c r="I44" s="119">
        <f t="shared" si="22"/>
        <v>0</v>
      </c>
      <c r="J44" s="119">
        <f t="shared" si="22"/>
        <v>0</v>
      </c>
      <c r="K44" s="119">
        <f t="shared" si="22"/>
        <v>0</v>
      </c>
      <c r="L44" s="119">
        <f t="shared" si="22"/>
        <v>0</v>
      </c>
    </row>
    <row r="45" spans="1:12" ht="24" customHeight="1" x14ac:dyDescent="0.3">
      <c r="A45" s="138" t="s">
        <v>919</v>
      </c>
      <c r="B45" s="209" t="s">
        <v>753</v>
      </c>
      <c r="C45" s="139">
        <f>C46+C47</f>
        <v>0</v>
      </c>
      <c r="D45" s="139">
        <f t="shared" ref="D45:G45" si="23">D46+D47</f>
        <v>0</v>
      </c>
      <c r="E45" s="139">
        <f t="shared" si="23"/>
        <v>0</v>
      </c>
      <c r="F45" s="139">
        <f t="shared" si="23"/>
        <v>0</v>
      </c>
      <c r="G45" s="139">
        <f t="shared" si="23"/>
        <v>0</v>
      </c>
      <c r="H45" s="139">
        <f t="shared" ref="H45:L45" si="24">H46+H47</f>
        <v>0</v>
      </c>
      <c r="I45" s="139">
        <f t="shared" si="24"/>
        <v>0</v>
      </c>
      <c r="J45" s="139">
        <f t="shared" si="24"/>
        <v>0</v>
      </c>
      <c r="K45" s="139">
        <f t="shared" si="24"/>
        <v>0</v>
      </c>
      <c r="L45" s="139">
        <f t="shared" si="24"/>
        <v>0</v>
      </c>
    </row>
    <row r="46" spans="1:12" ht="24" customHeight="1" x14ac:dyDescent="0.3">
      <c r="A46" s="138"/>
      <c r="B46" s="210" t="s">
        <v>796</v>
      </c>
      <c r="C46" s="132">
        <v>0</v>
      </c>
      <c r="D46" s="132">
        <v>0</v>
      </c>
      <c r="E46" s="132">
        <v>0</v>
      </c>
      <c r="F46" s="132">
        <v>0</v>
      </c>
      <c r="G46" s="132">
        <v>0</v>
      </c>
      <c r="H46" s="132">
        <v>0</v>
      </c>
      <c r="I46" s="132">
        <v>0</v>
      </c>
      <c r="J46" s="132">
        <v>0</v>
      </c>
      <c r="K46" s="132">
        <v>0</v>
      </c>
      <c r="L46" s="132">
        <v>0</v>
      </c>
    </row>
    <row r="47" spans="1:12" ht="24" customHeight="1" x14ac:dyDescent="0.3">
      <c r="A47" s="138"/>
      <c r="B47" s="210" t="s">
        <v>797</v>
      </c>
      <c r="C47" s="132">
        <v>0</v>
      </c>
      <c r="D47" s="132">
        <v>0</v>
      </c>
      <c r="E47" s="132">
        <v>0</v>
      </c>
      <c r="F47" s="132">
        <v>0</v>
      </c>
      <c r="G47" s="132">
        <v>0</v>
      </c>
      <c r="H47" s="132">
        <v>0</v>
      </c>
      <c r="I47" s="132">
        <v>0</v>
      </c>
      <c r="J47" s="132">
        <v>0</v>
      </c>
      <c r="K47" s="132">
        <v>0</v>
      </c>
      <c r="L47" s="132">
        <v>0</v>
      </c>
    </row>
    <row r="48" spans="1:12" ht="24" customHeight="1" x14ac:dyDescent="0.3">
      <c r="A48" s="138" t="s">
        <v>920</v>
      </c>
      <c r="B48" s="209" t="s">
        <v>754</v>
      </c>
      <c r="C48" s="139">
        <f>C49+C50</f>
        <v>0</v>
      </c>
      <c r="D48" s="139">
        <f>D49+D50</f>
        <v>0</v>
      </c>
      <c r="E48" s="139">
        <f t="shared" ref="E48:G48" si="25">E49+E50</f>
        <v>0</v>
      </c>
      <c r="F48" s="139">
        <f t="shared" si="25"/>
        <v>0</v>
      </c>
      <c r="G48" s="139">
        <f t="shared" si="25"/>
        <v>0</v>
      </c>
      <c r="H48" s="139">
        <f t="shared" ref="H48:L48" si="26">H49+H50</f>
        <v>0</v>
      </c>
      <c r="I48" s="139">
        <f t="shared" si="26"/>
        <v>0</v>
      </c>
      <c r="J48" s="139">
        <f t="shared" si="26"/>
        <v>0</v>
      </c>
      <c r="K48" s="139">
        <f t="shared" si="26"/>
        <v>0</v>
      </c>
      <c r="L48" s="139">
        <f t="shared" si="26"/>
        <v>0</v>
      </c>
    </row>
    <row r="49" spans="1:12" ht="24" customHeight="1" x14ac:dyDescent="0.3">
      <c r="A49" s="138"/>
      <c r="B49" s="210" t="s">
        <v>798</v>
      </c>
      <c r="C49" s="132">
        <v>0</v>
      </c>
      <c r="D49" s="132">
        <v>0</v>
      </c>
      <c r="E49" s="132">
        <v>0</v>
      </c>
      <c r="F49" s="132">
        <v>0</v>
      </c>
      <c r="G49" s="132">
        <v>0</v>
      </c>
      <c r="H49" s="132">
        <v>0</v>
      </c>
      <c r="I49" s="132">
        <v>0</v>
      </c>
      <c r="J49" s="132">
        <v>0</v>
      </c>
      <c r="K49" s="132">
        <v>0</v>
      </c>
      <c r="L49" s="132">
        <v>0</v>
      </c>
    </row>
    <row r="50" spans="1:12" ht="24" customHeight="1" x14ac:dyDescent="0.3">
      <c r="A50" s="138"/>
      <c r="B50" s="210" t="s">
        <v>799</v>
      </c>
      <c r="C50" s="132">
        <v>0</v>
      </c>
      <c r="D50" s="132">
        <v>0</v>
      </c>
      <c r="E50" s="132">
        <v>0</v>
      </c>
      <c r="F50" s="132">
        <v>0</v>
      </c>
      <c r="G50" s="132">
        <v>0</v>
      </c>
      <c r="H50" s="132">
        <v>0</v>
      </c>
      <c r="I50" s="132">
        <v>0</v>
      </c>
      <c r="J50" s="132">
        <v>0</v>
      </c>
      <c r="K50" s="132">
        <v>0</v>
      </c>
      <c r="L50" s="132">
        <v>0</v>
      </c>
    </row>
    <row r="51" spans="1:12" ht="24" customHeight="1" x14ac:dyDescent="0.3">
      <c r="A51" s="138" t="s">
        <v>921</v>
      </c>
      <c r="B51" s="209" t="s">
        <v>755</v>
      </c>
      <c r="C51" s="139">
        <f>C52+C53</f>
        <v>0</v>
      </c>
      <c r="D51" s="139">
        <f t="shared" ref="D51:G51" si="27">D52+D53</f>
        <v>0</v>
      </c>
      <c r="E51" s="139">
        <f t="shared" si="27"/>
        <v>0</v>
      </c>
      <c r="F51" s="139">
        <f t="shared" si="27"/>
        <v>0</v>
      </c>
      <c r="G51" s="139">
        <f t="shared" si="27"/>
        <v>0</v>
      </c>
      <c r="H51" s="139">
        <f t="shared" ref="H51:L51" si="28">H52+H53</f>
        <v>0</v>
      </c>
      <c r="I51" s="139">
        <f t="shared" si="28"/>
        <v>0</v>
      </c>
      <c r="J51" s="139">
        <f t="shared" si="28"/>
        <v>0</v>
      </c>
      <c r="K51" s="139">
        <f t="shared" si="28"/>
        <v>0</v>
      </c>
      <c r="L51" s="139">
        <f t="shared" si="28"/>
        <v>0</v>
      </c>
    </row>
    <row r="52" spans="1:12" ht="24" customHeight="1" x14ac:dyDescent="0.3">
      <c r="A52" s="138"/>
      <c r="B52" s="210" t="s">
        <v>800</v>
      </c>
      <c r="C52" s="132">
        <v>0</v>
      </c>
      <c r="D52" s="132">
        <v>0</v>
      </c>
      <c r="E52" s="132">
        <v>0</v>
      </c>
      <c r="F52" s="132">
        <v>0</v>
      </c>
      <c r="G52" s="132">
        <v>0</v>
      </c>
      <c r="H52" s="132">
        <v>0</v>
      </c>
      <c r="I52" s="132">
        <v>0</v>
      </c>
      <c r="J52" s="132">
        <v>0</v>
      </c>
      <c r="K52" s="132">
        <v>0</v>
      </c>
      <c r="L52" s="132">
        <v>0</v>
      </c>
    </row>
    <row r="53" spans="1:12" ht="24" customHeight="1" x14ac:dyDescent="0.3">
      <c r="A53" s="138"/>
      <c r="B53" s="210" t="s">
        <v>801</v>
      </c>
      <c r="C53" s="132">
        <v>0</v>
      </c>
      <c r="D53" s="132">
        <v>0</v>
      </c>
      <c r="E53" s="132">
        <v>0</v>
      </c>
      <c r="F53" s="132">
        <v>0</v>
      </c>
      <c r="G53" s="132">
        <v>0</v>
      </c>
      <c r="H53" s="132">
        <v>0</v>
      </c>
      <c r="I53" s="132">
        <v>0</v>
      </c>
      <c r="J53" s="132">
        <v>0</v>
      </c>
      <c r="K53" s="132">
        <v>0</v>
      </c>
      <c r="L53" s="132">
        <v>0</v>
      </c>
    </row>
    <row r="54" spans="1:12" ht="24" customHeight="1" x14ac:dyDescent="0.3">
      <c r="A54" s="138" t="s">
        <v>922</v>
      </c>
      <c r="B54" s="209" t="s">
        <v>802</v>
      </c>
      <c r="C54" s="139">
        <f>C55+C56</f>
        <v>0</v>
      </c>
      <c r="D54" s="139">
        <f t="shared" ref="D54:G54" si="29">D55+D56</f>
        <v>0</v>
      </c>
      <c r="E54" s="139">
        <f t="shared" si="29"/>
        <v>0</v>
      </c>
      <c r="F54" s="139">
        <f t="shared" si="29"/>
        <v>0</v>
      </c>
      <c r="G54" s="139">
        <f t="shared" si="29"/>
        <v>0</v>
      </c>
      <c r="H54" s="139">
        <f t="shared" ref="H54:L54" si="30">H55+H56</f>
        <v>0</v>
      </c>
      <c r="I54" s="139">
        <f t="shared" si="30"/>
        <v>0</v>
      </c>
      <c r="J54" s="139">
        <f t="shared" si="30"/>
        <v>0</v>
      </c>
      <c r="K54" s="139">
        <f t="shared" si="30"/>
        <v>0</v>
      </c>
      <c r="L54" s="139">
        <f t="shared" si="30"/>
        <v>0</v>
      </c>
    </row>
    <row r="55" spans="1:12" ht="38.4" customHeight="1" x14ac:dyDescent="0.3">
      <c r="A55" s="138"/>
      <c r="B55" s="210" t="s">
        <v>803</v>
      </c>
      <c r="C55" s="132">
        <v>0</v>
      </c>
      <c r="D55" s="132">
        <v>0</v>
      </c>
      <c r="E55" s="132">
        <v>0</v>
      </c>
      <c r="F55" s="132">
        <v>0</v>
      </c>
      <c r="G55" s="132">
        <v>0</v>
      </c>
      <c r="H55" s="132">
        <v>0</v>
      </c>
      <c r="I55" s="132">
        <v>0</v>
      </c>
      <c r="J55" s="132">
        <v>0</v>
      </c>
      <c r="K55" s="132">
        <v>0</v>
      </c>
      <c r="L55" s="132">
        <v>0</v>
      </c>
    </row>
    <row r="56" spans="1:12" ht="24" customHeight="1" x14ac:dyDescent="0.3">
      <c r="A56" s="138"/>
      <c r="B56" s="210" t="s">
        <v>804</v>
      </c>
      <c r="C56" s="132">
        <v>0</v>
      </c>
      <c r="D56" s="132">
        <v>0</v>
      </c>
      <c r="E56" s="132">
        <v>0</v>
      </c>
      <c r="F56" s="132">
        <v>0</v>
      </c>
      <c r="G56" s="132">
        <v>0</v>
      </c>
      <c r="H56" s="132">
        <v>0</v>
      </c>
      <c r="I56" s="132">
        <v>0</v>
      </c>
      <c r="J56" s="132">
        <v>0</v>
      </c>
      <c r="K56" s="132">
        <v>0</v>
      </c>
      <c r="L56" s="132">
        <v>0</v>
      </c>
    </row>
    <row r="57" spans="1:12" ht="24" customHeight="1" x14ac:dyDescent="0.3">
      <c r="A57" s="138" t="s">
        <v>923</v>
      </c>
      <c r="B57" s="209" t="s">
        <v>805</v>
      </c>
      <c r="C57" s="139">
        <f>C58+C59</f>
        <v>0</v>
      </c>
      <c r="D57" s="139">
        <f t="shared" ref="D57:G57" si="31">D58+D59</f>
        <v>0</v>
      </c>
      <c r="E57" s="139">
        <f t="shared" si="31"/>
        <v>0</v>
      </c>
      <c r="F57" s="139">
        <f t="shared" si="31"/>
        <v>0</v>
      </c>
      <c r="G57" s="139">
        <f t="shared" si="31"/>
        <v>0</v>
      </c>
      <c r="H57" s="139">
        <f t="shared" ref="H57:L57" si="32">H58+H59</f>
        <v>0</v>
      </c>
      <c r="I57" s="139">
        <f t="shared" si="32"/>
        <v>0</v>
      </c>
      <c r="J57" s="139">
        <f t="shared" si="32"/>
        <v>0</v>
      </c>
      <c r="K57" s="139">
        <f t="shared" si="32"/>
        <v>0</v>
      </c>
      <c r="L57" s="139">
        <f t="shared" si="32"/>
        <v>0</v>
      </c>
    </row>
    <row r="58" spans="1:12" ht="24" customHeight="1" x14ac:dyDescent="0.3">
      <c r="A58" s="138"/>
      <c r="B58" s="210" t="s">
        <v>806</v>
      </c>
      <c r="C58" s="132">
        <v>0</v>
      </c>
      <c r="D58" s="132">
        <v>0</v>
      </c>
      <c r="E58" s="132">
        <v>0</v>
      </c>
      <c r="F58" s="132">
        <v>0</v>
      </c>
      <c r="G58" s="132">
        <v>0</v>
      </c>
      <c r="H58" s="132">
        <v>0</v>
      </c>
      <c r="I58" s="132">
        <v>0</v>
      </c>
      <c r="J58" s="132">
        <v>0</v>
      </c>
      <c r="K58" s="132">
        <v>0</v>
      </c>
      <c r="L58" s="132">
        <v>0</v>
      </c>
    </row>
    <row r="59" spans="1:12" ht="24" customHeight="1" x14ac:dyDescent="0.3">
      <c r="A59" s="138"/>
      <c r="B59" s="210" t="s">
        <v>807</v>
      </c>
      <c r="C59" s="132">
        <v>0</v>
      </c>
      <c r="D59" s="132">
        <v>0</v>
      </c>
      <c r="E59" s="132">
        <v>0</v>
      </c>
      <c r="F59" s="132">
        <v>0</v>
      </c>
      <c r="G59" s="132">
        <v>0</v>
      </c>
      <c r="H59" s="132">
        <v>0</v>
      </c>
      <c r="I59" s="132">
        <v>0</v>
      </c>
      <c r="J59" s="132">
        <v>0</v>
      </c>
      <c r="K59" s="132">
        <v>0</v>
      </c>
      <c r="L59" s="132">
        <v>0</v>
      </c>
    </row>
    <row r="60" spans="1:12" s="137" customFormat="1" ht="24" customHeight="1" x14ac:dyDescent="0.3">
      <c r="A60" s="140" t="s">
        <v>924</v>
      </c>
      <c r="B60" s="209" t="s">
        <v>419</v>
      </c>
      <c r="C60" s="126">
        <f>C61+C62</f>
        <v>0</v>
      </c>
      <c r="D60" s="126">
        <f t="shared" ref="D60:G60" si="33">D61+D62</f>
        <v>0</v>
      </c>
      <c r="E60" s="126">
        <f t="shared" si="33"/>
        <v>0</v>
      </c>
      <c r="F60" s="126">
        <f t="shared" si="33"/>
        <v>0</v>
      </c>
      <c r="G60" s="126">
        <f t="shared" si="33"/>
        <v>0</v>
      </c>
      <c r="H60" s="126">
        <f t="shared" ref="H60:L60" si="34">H61+H62</f>
        <v>0</v>
      </c>
      <c r="I60" s="126">
        <f t="shared" si="34"/>
        <v>0</v>
      </c>
      <c r="J60" s="126">
        <f t="shared" si="34"/>
        <v>0</v>
      </c>
      <c r="K60" s="126">
        <f t="shared" si="34"/>
        <v>0</v>
      </c>
      <c r="L60" s="126">
        <f t="shared" si="34"/>
        <v>0</v>
      </c>
    </row>
    <row r="61" spans="1:12" ht="24" customHeight="1" x14ac:dyDescent="0.3">
      <c r="A61" s="133"/>
      <c r="B61" s="118" t="s">
        <v>808</v>
      </c>
      <c r="C61" s="132">
        <v>0</v>
      </c>
      <c r="D61" s="132">
        <v>0</v>
      </c>
      <c r="E61" s="132">
        <v>0</v>
      </c>
      <c r="F61" s="132">
        <v>0</v>
      </c>
      <c r="G61" s="132">
        <v>0</v>
      </c>
      <c r="H61" s="132">
        <v>0</v>
      </c>
      <c r="I61" s="132">
        <v>0</v>
      </c>
      <c r="J61" s="132">
        <v>0</v>
      </c>
      <c r="K61" s="132">
        <v>0</v>
      </c>
      <c r="L61" s="132">
        <v>0</v>
      </c>
    </row>
    <row r="62" spans="1:12" ht="24" customHeight="1" x14ac:dyDescent="0.3">
      <c r="A62" s="133"/>
      <c r="B62" s="118" t="s">
        <v>809</v>
      </c>
      <c r="C62" s="132">
        <v>0</v>
      </c>
      <c r="D62" s="132">
        <v>0</v>
      </c>
      <c r="E62" s="132">
        <v>0</v>
      </c>
      <c r="F62" s="132">
        <v>0</v>
      </c>
      <c r="G62" s="132">
        <v>0</v>
      </c>
      <c r="H62" s="132">
        <v>0</v>
      </c>
      <c r="I62" s="132">
        <v>0</v>
      </c>
      <c r="J62" s="132">
        <v>0</v>
      </c>
      <c r="K62" s="132">
        <v>0</v>
      </c>
      <c r="L62" s="132">
        <v>0</v>
      </c>
    </row>
    <row r="63" spans="1:12" ht="24" customHeight="1" x14ac:dyDescent="0.3">
      <c r="A63" s="133">
        <v>15</v>
      </c>
      <c r="B63" s="120" t="s">
        <v>810</v>
      </c>
      <c r="C63" s="119">
        <f>C64+C65+C66+C67</f>
        <v>0</v>
      </c>
      <c r="D63" s="119">
        <f t="shared" ref="D63:G63" si="35">D64+D65+D66+D67</f>
        <v>0</v>
      </c>
      <c r="E63" s="119">
        <f t="shared" si="35"/>
        <v>0</v>
      </c>
      <c r="F63" s="119">
        <f t="shared" si="35"/>
        <v>0</v>
      </c>
      <c r="G63" s="119">
        <f t="shared" si="35"/>
        <v>0</v>
      </c>
      <c r="H63" s="119">
        <f t="shared" ref="H63:L63" si="36">H64+H65+H66+H67</f>
        <v>0</v>
      </c>
      <c r="I63" s="119">
        <f t="shared" si="36"/>
        <v>0</v>
      </c>
      <c r="J63" s="119">
        <f t="shared" si="36"/>
        <v>0</v>
      </c>
      <c r="K63" s="119">
        <f t="shared" si="36"/>
        <v>0</v>
      </c>
      <c r="L63" s="119">
        <f t="shared" si="36"/>
        <v>0</v>
      </c>
    </row>
    <row r="64" spans="1:12" ht="24" customHeight="1" x14ac:dyDescent="0.3">
      <c r="A64" s="133" t="s">
        <v>925</v>
      </c>
      <c r="B64" s="121" t="s">
        <v>811</v>
      </c>
      <c r="C64" s="132">
        <v>0</v>
      </c>
      <c r="D64" s="132">
        <v>0</v>
      </c>
      <c r="E64" s="132">
        <v>0</v>
      </c>
      <c r="F64" s="132">
        <v>0</v>
      </c>
      <c r="G64" s="132">
        <v>0</v>
      </c>
      <c r="H64" s="132">
        <v>0</v>
      </c>
      <c r="I64" s="132">
        <v>0</v>
      </c>
      <c r="J64" s="132">
        <v>0</v>
      </c>
      <c r="K64" s="132">
        <v>0</v>
      </c>
      <c r="L64" s="132">
        <v>0</v>
      </c>
    </row>
    <row r="65" spans="1:12" ht="24" customHeight="1" x14ac:dyDescent="0.3">
      <c r="A65" s="133" t="s">
        <v>926</v>
      </c>
      <c r="B65" s="121" t="s">
        <v>812</v>
      </c>
      <c r="C65" s="132">
        <v>0</v>
      </c>
      <c r="D65" s="132">
        <v>0</v>
      </c>
      <c r="E65" s="132">
        <v>0</v>
      </c>
      <c r="F65" s="132">
        <v>0</v>
      </c>
      <c r="G65" s="132">
        <v>0</v>
      </c>
      <c r="H65" s="132">
        <v>0</v>
      </c>
      <c r="I65" s="132">
        <v>0</v>
      </c>
      <c r="J65" s="132">
        <v>0</v>
      </c>
      <c r="K65" s="132">
        <v>0</v>
      </c>
      <c r="L65" s="132">
        <v>0</v>
      </c>
    </row>
    <row r="66" spans="1:12" ht="24" customHeight="1" x14ac:dyDescent="0.3">
      <c r="A66" s="133" t="s">
        <v>927</v>
      </c>
      <c r="B66" s="121" t="s">
        <v>813</v>
      </c>
      <c r="C66" s="132">
        <v>0</v>
      </c>
      <c r="D66" s="132">
        <v>0</v>
      </c>
      <c r="E66" s="132">
        <v>0</v>
      </c>
      <c r="F66" s="132">
        <v>0</v>
      </c>
      <c r="G66" s="132">
        <v>0</v>
      </c>
      <c r="H66" s="132">
        <v>0</v>
      </c>
      <c r="I66" s="132">
        <v>0</v>
      </c>
      <c r="J66" s="132">
        <v>0</v>
      </c>
      <c r="K66" s="132">
        <v>0</v>
      </c>
      <c r="L66" s="132">
        <v>0</v>
      </c>
    </row>
    <row r="67" spans="1:12" ht="24" customHeight="1" x14ac:dyDescent="0.3">
      <c r="A67" s="133" t="s">
        <v>928</v>
      </c>
      <c r="B67" s="121" t="s">
        <v>814</v>
      </c>
      <c r="C67" s="132">
        <v>0</v>
      </c>
      <c r="D67" s="132">
        <v>0</v>
      </c>
      <c r="E67" s="132">
        <v>0</v>
      </c>
      <c r="F67" s="132">
        <v>0</v>
      </c>
      <c r="G67" s="132">
        <v>0</v>
      </c>
      <c r="H67" s="132">
        <v>0</v>
      </c>
      <c r="I67" s="132">
        <v>0</v>
      </c>
      <c r="J67" s="132">
        <v>0</v>
      </c>
      <c r="K67" s="132">
        <v>0</v>
      </c>
      <c r="L67" s="132">
        <v>0</v>
      </c>
    </row>
    <row r="68" spans="1:12" s="137" customFormat="1" ht="24" customHeight="1" x14ac:dyDescent="0.3">
      <c r="A68" s="588" t="s">
        <v>902</v>
      </c>
      <c r="B68" s="588"/>
      <c r="C68" s="207">
        <f>C63+C44</f>
        <v>0</v>
      </c>
      <c r="D68" s="207">
        <f t="shared" ref="D68:G68" si="37">D63+D44</f>
        <v>0</v>
      </c>
      <c r="E68" s="207">
        <f t="shared" si="37"/>
        <v>0</v>
      </c>
      <c r="F68" s="207">
        <f t="shared" si="37"/>
        <v>0</v>
      </c>
      <c r="G68" s="207">
        <f t="shared" si="37"/>
        <v>0</v>
      </c>
      <c r="H68" s="207">
        <f t="shared" ref="H68:L68" si="38">H63+H44</f>
        <v>0</v>
      </c>
      <c r="I68" s="207">
        <f t="shared" si="38"/>
        <v>0</v>
      </c>
      <c r="J68" s="207">
        <f t="shared" si="38"/>
        <v>0</v>
      </c>
      <c r="K68" s="207">
        <f t="shared" si="38"/>
        <v>0</v>
      </c>
      <c r="L68" s="207">
        <f t="shared" si="38"/>
        <v>0</v>
      </c>
    </row>
    <row r="69" spans="1:12" ht="15.6" customHeight="1" x14ac:dyDescent="0.3">
      <c r="A69" s="582"/>
      <c r="B69" s="583"/>
      <c r="C69" s="583"/>
      <c r="D69" s="583"/>
      <c r="E69" s="583"/>
      <c r="F69" s="583"/>
      <c r="G69" s="583"/>
    </row>
    <row r="70" spans="1:12" ht="26.4" customHeight="1" x14ac:dyDescent="0.3">
      <c r="A70" s="133"/>
      <c r="B70" s="582" t="s">
        <v>918</v>
      </c>
      <c r="C70" s="583"/>
      <c r="D70" s="583"/>
      <c r="E70" s="583"/>
      <c r="F70" s="583"/>
      <c r="G70" s="583"/>
      <c r="H70" s="583"/>
      <c r="I70" s="583"/>
      <c r="J70" s="583"/>
      <c r="K70" s="583"/>
      <c r="L70" s="589"/>
    </row>
    <row r="71" spans="1:12" ht="24" customHeight="1" x14ac:dyDescent="0.3">
      <c r="A71" s="138">
        <v>16</v>
      </c>
      <c r="B71" s="209" t="s">
        <v>795</v>
      </c>
      <c r="C71" s="119">
        <f>C72+C75+C78+C81+C84+C87</f>
        <v>0</v>
      </c>
      <c r="D71" s="119">
        <f t="shared" ref="D71:L71" si="39">D72+D75+D78+D81+D84+D87</f>
        <v>0</v>
      </c>
      <c r="E71" s="119">
        <f t="shared" si="39"/>
        <v>0</v>
      </c>
      <c r="F71" s="119">
        <f t="shared" si="39"/>
        <v>0</v>
      </c>
      <c r="G71" s="119">
        <f t="shared" si="39"/>
        <v>0</v>
      </c>
      <c r="H71" s="119">
        <f t="shared" si="39"/>
        <v>0</v>
      </c>
      <c r="I71" s="119">
        <f t="shared" si="39"/>
        <v>0</v>
      </c>
      <c r="J71" s="119">
        <f t="shared" si="39"/>
        <v>0</v>
      </c>
      <c r="K71" s="119">
        <f t="shared" si="39"/>
        <v>0</v>
      </c>
      <c r="L71" s="119">
        <f t="shared" si="39"/>
        <v>0</v>
      </c>
    </row>
    <row r="72" spans="1:12" ht="24" customHeight="1" x14ac:dyDescent="0.3">
      <c r="A72" s="138">
        <v>16.100000000000001</v>
      </c>
      <c r="B72" s="209" t="s">
        <v>753</v>
      </c>
      <c r="C72" s="139">
        <f>C73+C74</f>
        <v>0</v>
      </c>
      <c r="D72" s="139">
        <f t="shared" ref="D72:L72" si="40">D73+D74</f>
        <v>0</v>
      </c>
      <c r="E72" s="139">
        <f t="shared" si="40"/>
        <v>0</v>
      </c>
      <c r="F72" s="139">
        <f t="shared" si="40"/>
        <v>0</v>
      </c>
      <c r="G72" s="139">
        <f t="shared" si="40"/>
        <v>0</v>
      </c>
      <c r="H72" s="139">
        <f t="shared" si="40"/>
        <v>0</v>
      </c>
      <c r="I72" s="139">
        <f t="shared" si="40"/>
        <v>0</v>
      </c>
      <c r="J72" s="139">
        <f t="shared" si="40"/>
        <v>0</v>
      </c>
      <c r="K72" s="139">
        <f t="shared" si="40"/>
        <v>0</v>
      </c>
      <c r="L72" s="139">
        <f t="shared" si="40"/>
        <v>0</v>
      </c>
    </row>
    <row r="73" spans="1:12" ht="24" customHeight="1" x14ac:dyDescent="0.3">
      <c r="A73" s="138"/>
      <c r="B73" s="210" t="s">
        <v>796</v>
      </c>
      <c r="C73" s="132">
        <v>0</v>
      </c>
      <c r="D73" s="132">
        <v>0</v>
      </c>
      <c r="E73" s="132">
        <v>0</v>
      </c>
      <c r="F73" s="132">
        <v>0</v>
      </c>
      <c r="G73" s="132">
        <v>0</v>
      </c>
      <c r="H73" s="132">
        <v>0</v>
      </c>
      <c r="I73" s="132">
        <v>0</v>
      </c>
      <c r="J73" s="132">
        <v>0</v>
      </c>
      <c r="K73" s="132">
        <v>0</v>
      </c>
      <c r="L73" s="132">
        <v>0</v>
      </c>
    </row>
    <row r="74" spans="1:12" ht="24" customHeight="1" x14ac:dyDescent="0.3">
      <c r="A74" s="138"/>
      <c r="B74" s="210" t="s">
        <v>797</v>
      </c>
      <c r="C74" s="132">
        <v>0</v>
      </c>
      <c r="D74" s="132">
        <v>0</v>
      </c>
      <c r="E74" s="132">
        <v>0</v>
      </c>
      <c r="F74" s="132">
        <v>0</v>
      </c>
      <c r="G74" s="132">
        <v>0</v>
      </c>
      <c r="H74" s="132">
        <v>0</v>
      </c>
      <c r="I74" s="132">
        <v>0</v>
      </c>
      <c r="J74" s="132">
        <v>0</v>
      </c>
      <c r="K74" s="132">
        <v>0</v>
      </c>
      <c r="L74" s="132">
        <v>0</v>
      </c>
    </row>
    <row r="75" spans="1:12" ht="24" customHeight="1" x14ac:dyDescent="0.3">
      <c r="A75" s="138" t="s">
        <v>929</v>
      </c>
      <c r="B75" s="209" t="s">
        <v>754</v>
      </c>
      <c r="C75" s="139">
        <f>C76+C77</f>
        <v>0</v>
      </c>
      <c r="D75" s="139">
        <f>D76+D77</f>
        <v>0</v>
      </c>
      <c r="E75" s="139">
        <f t="shared" ref="E75:L75" si="41">E76+E77</f>
        <v>0</v>
      </c>
      <c r="F75" s="139">
        <f t="shared" si="41"/>
        <v>0</v>
      </c>
      <c r="G75" s="139">
        <f t="shared" si="41"/>
        <v>0</v>
      </c>
      <c r="H75" s="139">
        <f t="shared" si="41"/>
        <v>0</v>
      </c>
      <c r="I75" s="139">
        <f t="shared" si="41"/>
        <v>0</v>
      </c>
      <c r="J75" s="139">
        <f t="shared" si="41"/>
        <v>0</v>
      </c>
      <c r="K75" s="139">
        <f t="shared" si="41"/>
        <v>0</v>
      </c>
      <c r="L75" s="139">
        <f t="shared" si="41"/>
        <v>0</v>
      </c>
    </row>
    <row r="76" spans="1:12" ht="24" customHeight="1" x14ac:dyDescent="0.3">
      <c r="A76" s="138"/>
      <c r="B76" s="210" t="s">
        <v>798</v>
      </c>
      <c r="C76" s="132">
        <v>0</v>
      </c>
      <c r="D76" s="132">
        <v>0</v>
      </c>
      <c r="E76" s="132">
        <v>0</v>
      </c>
      <c r="F76" s="132">
        <v>0</v>
      </c>
      <c r="G76" s="132">
        <v>0</v>
      </c>
      <c r="H76" s="132">
        <v>0</v>
      </c>
      <c r="I76" s="132">
        <v>0</v>
      </c>
      <c r="J76" s="132">
        <v>0</v>
      </c>
      <c r="K76" s="132">
        <v>0</v>
      </c>
      <c r="L76" s="132">
        <v>0</v>
      </c>
    </row>
    <row r="77" spans="1:12" ht="24" customHeight="1" x14ac:dyDescent="0.3">
      <c r="A77" s="138"/>
      <c r="B77" s="210" t="s">
        <v>799</v>
      </c>
      <c r="C77" s="132">
        <v>0</v>
      </c>
      <c r="D77" s="132">
        <v>0</v>
      </c>
      <c r="E77" s="132">
        <v>0</v>
      </c>
      <c r="F77" s="132">
        <v>0</v>
      </c>
      <c r="G77" s="132">
        <v>0</v>
      </c>
      <c r="H77" s="132">
        <v>0</v>
      </c>
      <c r="I77" s="132">
        <v>0</v>
      </c>
      <c r="J77" s="132">
        <v>0</v>
      </c>
      <c r="K77" s="132">
        <v>0</v>
      </c>
      <c r="L77" s="132">
        <v>0</v>
      </c>
    </row>
    <row r="78" spans="1:12" ht="24" customHeight="1" x14ac:dyDescent="0.3">
      <c r="A78" s="138" t="s">
        <v>930</v>
      </c>
      <c r="B78" s="209" t="s">
        <v>755</v>
      </c>
      <c r="C78" s="139">
        <f>C79+C80</f>
        <v>0</v>
      </c>
      <c r="D78" s="139">
        <f t="shared" ref="D78:L78" si="42">D79+D80</f>
        <v>0</v>
      </c>
      <c r="E78" s="139">
        <f t="shared" si="42"/>
        <v>0</v>
      </c>
      <c r="F78" s="139">
        <f t="shared" si="42"/>
        <v>0</v>
      </c>
      <c r="G78" s="139">
        <f t="shared" si="42"/>
        <v>0</v>
      </c>
      <c r="H78" s="139">
        <f t="shared" si="42"/>
        <v>0</v>
      </c>
      <c r="I78" s="139">
        <f t="shared" si="42"/>
        <v>0</v>
      </c>
      <c r="J78" s="139">
        <f t="shared" si="42"/>
        <v>0</v>
      </c>
      <c r="K78" s="139">
        <f t="shared" si="42"/>
        <v>0</v>
      </c>
      <c r="L78" s="139">
        <f t="shared" si="42"/>
        <v>0</v>
      </c>
    </row>
    <row r="79" spans="1:12" ht="24" customHeight="1" x14ac:dyDescent="0.3">
      <c r="A79" s="138"/>
      <c r="B79" s="210" t="s">
        <v>800</v>
      </c>
      <c r="C79" s="132">
        <v>0</v>
      </c>
      <c r="D79" s="132">
        <v>0</v>
      </c>
      <c r="E79" s="132">
        <v>0</v>
      </c>
      <c r="F79" s="132">
        <v>0</v>
      </c>
      <c r="G79" s="132">
        <v>0</v>
      </c>
      <c r="H79" s="132">
        <v>0</v>
      </c>
      <c r="I79" s="132">
        <v>0</v>
      </c>
      <c r="J79" s="132">
        <v>0</v>
      </c>
      <c r="K79" s="132">
        <v>0</v>
      </c>
      <c r="L79" s="132">
        <v>0</v>
      </c>
    </row>
    <row r="80" spans="1:12" ht="24" customHeight="1" x14ac:dyDescent="0.3">
      <c r="A80" s="138"/>
      <c r="B80" s="210" t="s">
        <v>801</v>
      </c>
      <c r="C80" s="132">
        <v>0</v>
      </c>
      <c r="D80" s="132">
        <v>0</v>
      </c>
      <c r="E80" s="132">
        <v>0</v>
      </c>
      <c r="F80" s="132">
        <v>0</v>
      </c>
      <c r="G80" s="132">
        <v>0</v>
      </c>
      <c r="H80" s="132">
        <v>0</v>
      </c>
      <c r="I80" s="132">
        <v>0</v>
      </c>
      <c r="J80" s="132">
        <v>0</v>
      </c>
      <c r="K80" s="132">
        <v>0</v>
      </c>
      <c r="L80" s="132">
        <v>0</v>
      </c>
    </row>
    <row r="81" spans="1:12" ht="24" customHeight="1" x14ac:dyDescent="0.3">
      <c r="A81" s="138" t="s">
        <v>931</v>
      </c>
      <c r="B81" s="209" t="s">
        <v>802</v>
      </c>
      <c r="C81" s="139">
        <f>C82+C83</f>
        <v>0</v>
      </c>
      <c r="D81" s="139">
        <f t="shared" ref="D81:L81" si="43">D82+D83</f>
        <v>0</v>
      </c>
      <c r="E81" s="139">
        <f t="shared" si="43"/>
        <v>0</v>
      </c>
      <c r="F81" s="139">
        <f t="shared" si="43"/>
        <v>0</v>
      </c>
      <c r="G81" s="139">
        <f t="shared" si="43"/>
        <v>0</v>
      </c>
      <c r="H81" s="139">
        <f t="shared" si="43"/>
        <v>0</v>
      </c>
      <c r="I81" s="139">
        <f t="shared" si="43"/>
        <v>0</v>
      </c>
      <c r="J81" s="139">
        <f t="shared" si="43"/>
        <v>0</v>
      </c>
      <c r="K81" s="139">
        <f t="shared" si="43"/>
        <v>0</v>
      </c>
      <c r="L81" s="139">
        <f t="shared" si="43"/>
        <v>0</v>
      </c>
    </row>
    <row r="82" spans="1:12" ht="24" customHeight="1" x14ac:dyDescent="0.3">
      <c r="A82" s="138"/>
      <c r="B82" s="210" t="s">
        <v>803</v>
      </c>
      <c r="C82" s="132">
        <v>0</v>
      </c>
      <c r="D82" s="132">
        <v>0</v>
      </c>
      <c r="E82" s="132">
        <v>0</v>
      </c>
      <c r="F82" s="132">
        <v>0</v>
      </c>
      <c r="G82" s="132">
        <v>0</v>
      </c>
      <c r="H82" s="132">
        <v>0</v>
      </c>
      <c r="I82" s="132">
        <v>0</v>
      </c>
      <c r="J82" s="132">
        <v>0</v>
      </c>
      <c r="K82" s="132">
        <v>0</v>
      </c>
      <c r="L82" s="132">
        <v>0</v>
      </c>
    </row>
    <row r="83" spans="1:12" ht="24" customHeight="1" x14ac:dyDescent="0.3">
      <c r="A83" s="138"/>
      <c r="B83" s="210" t="s">
        <v>804</v>
      </c>
      <c r="C83" s="132">
        <v>0</v>
      </c>
      <c r="D83" s="132">
        <v>0</v>
      </c>
      <c r="E83" s="132">
        <v>0</v>
      </c>
      <c r="F83" s="132">
        <v>0</v>
      </c>
      <c r="G83" s="132">
        <v>0</v>
      </c>
      <c r="H83" s="132">
        <v>0</v>
      </c>
      <c r="I83" s="132">
        <v>0</v>
      </c>
      <c r="J83" s="132">
        <v>0</v>
      </c>
      <c r="K83" s="132">
        <v>0</v>
      </c>
      <c r="L83" s="132">
        <v>0</v>
      </c>
    </row>
    <row r="84" spans="1:12" ht="24" customHeight="1" x14ac:dyDescent="0.3">
      <c r="A84" s="138" t="s">
        <v>932</v>
      </c>
      <c r="B84" s="209" t="s">
        <v>805</v>
      </c>
      <c r="C84" s="139">
        <f>C85+C86</f>
        <v>0</v>
      </c>
      <c r="D84" s="139">
        <f t="shared" ref="D84:L84" si="44">D85+D86</f>
        <v>0</v>
      </c>
      <c r="E84" s="139">
        <f t="shared" si="44"/>
        <v>0</v>
      </c>
      <c r="F84" s="139">
        <f t="shared" si="44"/>
        <v>0</v>
      </c>
      <c r="G84" s="139">
        <f t="shared" si="44"/>
        <v>0</v>
      </c>
      <c r="H84" s="139">
        <f t="shared" si="44"/>
        <v>0</v>
      </c>
      <c r="I84" s="139">
        <f t="shared" si="44"/>
        <v>0</v>
      </c>
      <c r="J84" s="139">
        <f t="shared" si="44"/>
        <v>0</v>
      </c>
      <c r="K84" s="139">
        <f t="shared" si="44"/>
        <v>0</v>
      </c>
      <c r="L84" s="139">
        <f t="shared" si="44"/>
        <v>0</v>
      </c>
    </row>
    <row r="85" spans="1:12" ht="24" customHeight="1" x14ac:dyDescent="0.3">
      <c r="A85" s="138"/>
      <c r="B85" s="210" t="s">
        <v>806</v>
      </c>
      <c r="C85" s="132">
        <v>0</v>
      </c>
      <c r="D85" s="132">
        <v>0</v>
      </c>
      <c r="E85" s="132">
        <v>0</v>
      </c>
      <c r="F85" s="132">
        <v>0</v>
      </c>
      <c r="G85" s="132">
        <v>0</v>
      </c>
      <c r="H85" s="132">
        <v>0</v>
      </c>
      <c r="I85" s="132">
        <v>0</v>
      </c>
      <c r="J85" s="132">
        <v>0</v>
      </c>
      <c r="K85" s="132">
        <v>0</v>
      </c>
      <c r="L85" s="132">
        <v>0</v>
      </c>
    </row>
    <row r="86" spans="1:12" ht="24" customHeight="1" x14ac:dyDescent="0.3">
      <c r="A86" s="138"/>
      <c r="B86" s="210" t="s">
        <v>807</v>
      </c>
      <c r="C86" s="132">
        <v>0</v>
      </c>
      <c r="D86" s="132">
        <v>0</v>
      </c>
      <c r="E86" s="132">
        <v>0</v>
      </c>
      <c r="F86" s="132">
        <v>0</v>
      </c>
      <c r="G86" s="132">
        <v>0</v>
      </c>
      <c r="H86" s="132">
        <v>0</v>
      </c>
      <c r="I86" s="132">
        <v>0</v>
      </c>
      <c r="J86" s="132">
        <v>0</v>
      </c>
      <c r="K86" s="132">
        <v>0</v>
      </c>
      <c r="L86" s="132">
        <v>0</v>
      </c>
    </row>
    <row r="87" spans="1:12" s="137" customFormat="1" ht="24" customHeight="1" x14ac:dyDescent="0.3">
      <c r="A87" s="140">
        <v>16.600000000000001</v>
      </c>
      <c r="B87" s="209" t="s">
        <v>419</v>
      </c>
      <c r="C87" s="126">
        <f>C88+C89</f>
        <v>0</v>
      </c>
      <c r="D87" s="126">
        <f t="shared" ref="D87:L87" si="45">D88+D89</f>
        <v>0</v>
      </c>
      <c r="E87" s="126">
        <f t="shared" si="45"/>
        <v>0</v>
      </c>
      <c r="F87" s="126">
        <f t="shared" si="45"/>
        <v>0</v>
      </c>
      <c r="G87" s="126">
        <f t="shared" si="45"/>
        <v>0</v>
      </c>
      <c r="H87" s="126">
        <f t="shared" si="45"/>
        <v>0</v>
      </c>
      <c r="I87" s="126">
        <f t="shared" si="45"/>
        <v>0</v>
      </c>
      <c r="J87" s="126">
        <f t="shared" si="45"/>
        <v>0</v>
      </c>
      <c r="K87" s="126">
        <f t="shared" si="45"/>
        <v>0</v>
      </c>
      <c r="L87" s="126">
        <f t="shared" si="45"/>
        <v>0</v>
      </c>
    </row>
    <row r="88" spans="1:12" ht="24" customHeight="1" x14ac:dyDescent="0.3">
      <c r="A88" s="133"/>
      <c r="B88" s="118" t="s">
        <v>808</v>
      </c>
      <c r="C88" s="132">
        <v>0</v>
      </c>
      <c r="D88" s="132">
        <v>0</v>
      </c>
      <c r="E88" s="132">
        <v>0</v>
      </c>
      <c r="F88" s="132">
        <v>0</v>
      </c>
      <c r="G88" s="132">
        <v>0</v>
      </c>
      <c r="H88" s="132">
        <v>0</v>
      </c>
      <c r="I88" s="132">
        <v>0</v>
      </c>
      <c r="J88" s="132">
        <v>0</v>
      </c>
      <c r="K88" s="132">
        <v>0</v>
      </c>
      <c r="L88" s="132">
        <v>0</v>
      </c>
    </row>
    <row r="89" spans="1:12" ht="24" customHeight="1" x14ac:dyDescent="0.3">
      <c r="A89" s="133"/>
      <c r="B89" s="118" t="s">
        <v>809</v>
      </c>
      <c r="C89" s="132">
        <v>0</v>
      </c>
      <c r="D89" s="132">
        <v>0</v>
      </c>
      <c r="E89" s="132">
        <v>0</v>
      </c>
      <c r="F89" s="132">
        <v>0</v>
      </c>
      <c r="G89" s="132">
        <v>0</v>
      </c>
      <c r="H89" s="132">
        <v>0</v>
      </c>
      <c r="I89" s="132">
        <v>0</v>
      </c>
      <c r="J89" s="132">
        <v>0</v>
      </c>
      <c r="K89" s="132">
        <v>0</v>
      </c>
      <c r="L89" s="132">
        <v>0</v>
      </c>
    </row>
    <row r="90" spans="1:12" ht="24" customHeight="1" x14ac:dyDescent="0.3">
      <c r="A90" s="133">
        <v>17</v>
      </c>
      <c r="B90" s="120" t="s">
        <v>810</v>
      </c>
      <c r="C90" s="119">
        <f>C91+C92+C93+C94</f>
        <v>0</v>
      </c>
      <c r="D90" s="119">
        <f t="shared" ref="D90:L90" si="46">D91+D92+D93+D94</f>
        <v>0</v>
      </c>
      <c r="E90" s="119">
        <f t="shared" si="46"/>
        <v>0</v>
      </c>
      <c r="F90" s="119">
        <f t="shared" si="46"/>
        <v>0</v>
      </c>
      <c r="G90" s="119">
        <f t="shared" si="46"/>
        <v>0</v>
      </c>
      <c r="H90" s="119">
        <f t="shared" si="46"/>
        <v>0</v>
      </c>
      <c r="I90" s="119">
        <f t="shared" si="46"/>
        <v>0</v>
      </c>
      <c r="J90" s="119">
        <f t="shared" si="46"/>
        <v>0</v>
      </c>
      <c r="K90" s="119">
        <f t="shared" si="46"/>
        <v>0</v>
      </c>
      <c r="L90" s="119">
        <f t="shared" si="46"/>
        <v>0</v>
      </c>
    </row>
    <row r="91" spans="1:12" ht="24" customHeight="1" x14ac:dyDescent="0.3">
      <c r="A91" s="133" t="s">
        <v>933</v>
      </c>
      <c r="B91" s="121" t="s">
        <v>811</v>
      </c>
      <c r="C91" s="132">
        <v>0</v>
      </c>
      <c r="D91" s="132">
        <v>0</v>
      </c>
      <c r="E91" s="132">
        <v>0</v>
      </c>
      <c r="F91" s="132">
        <v>0</v>
      </c>
      <c r="G91" s="132">
        <v>0</v>
      </c>
      <c r="H91" s="132">
        <v>0</v>
      </c>
      <c r="I91" s="132">
        <v>0</v>
      </c>
      <c r="J91" s="132">
        <v>0</v>
      </c>
      <c r="K91" s="132">
        <v>0</v>
      </c>
      <c r="L91" s="132">
        <v>0</v>
      </c>
    </row>
    <row r="92" spans="1:12" ht="24" customHeight="1" x14ac:dyDescent="0.3">
      <c r="A92" s="133" t="s">
        <v>934</v>
      </c>
      <c r="B92" s="121" t="s">
        <v>812</v>
      </c>
      <c r="C92" s="132">
        <v>0</v>
      </c>
      <c r="D92" s="132">
        <v>0</v>
      </c>
      <c r="E92" s="132">
        <v>0</v>
      </c>
      <c r="F92" s="132">
        <v>0</v>
      </c>
      <c r="G92" s="132">
        <v>0</v>
      </c>
      <c r="H92" s="132">
        <v>0</v>
      </c>
      <c r="I92" s="132">
        <v>0</v>
      </c>
      <c r="J92" s="132">
        <v>0</v>
      </c>
      <c r="K92" s="132">
        <v>0</v>
      </c>
      <c r="L92" s="132">
        <v>0</v>
      </c>
    </row>
    <row r="93" spans="1:12" ht="24" customHeight="1" x14ac:dyDescent="0.3">
      <c r="A93" s="133" t="s">
        <v>935</v>
      </c>
      <c r="B93" s="121" t="s">
        <v>813</v>
      </c>
      <c r="C93" s="132">
        <v>0</v>
      </c>
      <c r="D93" s="132">
        <v>0</v>
      </c>
      <c r="E93" s="132">
        <v>0</v>
      </c>
      <c r="F93" s="132">
        <v>0</v>
      </c>
      <c r="G93" s="132">
        <v>0</v>
      </c>
      <c r="H93" s="132">
        <v>0</v>
      </c>
      <c r="I93" s="132">
        <v>0</v>
      </c>
      <c r="J93" s="132">
        <v>0</v>
      </c>
      <c r="K93" s="132">
        <v>0</v>
      </c>
      <c r="L93" s="132">
        <v>0</v>
      </c>
    </row>
    <row r="94" spans="1:12" ht="24" customHeight="1" x14ac:dyDescent="0.3">
      <c r="A94" s="133" t="s">
        <v>936</v>
      </c>
      <c r="B94" s="121" t="s">
        <v>814</v>
      </c>
      <c r="C94" s="132">
        <v>0</v>
      </c>
      <c r="D94" s="132">
        <v>0</v>
      </c>
      <c r="E94" s="132">
        <v>0</v>
      </c>
      <c r="F94" s="132">
        <v>0</v>
      </c>
      <c r="G94" s="132">
        <v>0</v>
      </c>
      <c r="H94" s="132">
        <v>0</v>
      </c>
      <c r="I94" s="132">
        <v>0</v>
      </c>
      <c r="J94" s="132">
        <v>0</v>
      </c>
      <c r="K94" s="132">
        <v>0</v>
      </c>
      <c r="L94" s="132">
        <v>0</v>
      </c>
    </row>
    <row r="95" spans="1:12" s="137" customFormat="1" ht="37.200000000000003" customHeight="1" x14ac:dyDescent="0.3">
      <c r="A95" s="588" t="s">
        <v>901</v>
      </c>
      <c r="B95" s="588"/>
      <c r="C95" s="207">
        <f>C90+C71</f>
        <v>0</v>
      </c>
      <c r="D95" s="207">
        <f t="shared" ref="D95:L95" si="47">D90+D71</f>
        <v>0</v>
      </c>
      <c r="E95" s="207">
        <f t="shared" si="47"/>
        <v>0</v>
      </c>
      <c r="F95" s="207">
        <f t="shared" si="47"/>
        <v>0</v>
      </c>
      <c r="G95" s="207">
        <f t="shared" si="47"/>
        <v>0</v>
      </c>
      <c r="H95" s="207">
        <f t="shared" si="47"/>
        <v>0</v>
      </c>
      <c r="I95" s="207">
        <f t="shared" si="47"/>
        <v>0</v>
      </c>
      <c r="J95" s="207">
        <f t="shared" si="47"/>
        <v>0</v>
      </c>
      <c r="K95" s="207">
        <f t="shared" si="47"/>
        <v>0</v>
      </c>
      <c r="L95" s="207">
        <f t="shared" si="47"/>
        <v>0</v>
      </c>
    </row>
    <row r="96" spans="1:12" s="137" customFormat="1" ht="31.2" customHeight="1" x14ac:dyDescent="0.3">
      <c r="A96" s="590" t="s">
        <v>900</v>
      </c>
      <c r="B96" s="590"/>
      <c r="C96" s="208">
        <f>C95+C68</f>
        <v>0</v>
      </c>
      <c r="D96" s="208">
        <f t="shared" ref="D96:L96" si="48">D95+D68</f>
        <v>0</v>
      </c>
      <c r="E96" s="208">
        <f t="shared" si="48"/>
        <v>0</v>
      </c>
      <c r="F96" s="208">
        <f t="shared" si="48"/>
        <v>0</v>
      </c>
      <c r="G96" s="208">
        <f t="shared" si="48"/>
        <v>0</v>
      </c>
      <c r="H96" s="208">
        <f t="shared" si="48"/>
        <v>0</v>
      </c>
      <c r="I96" s="208">
        <f t="shared" si="48"/>
        <v>0</v>
      </c>
      <c r="J96" s="208">
        <f t="shared" si="48"/>
        <v>0</v>
      </c>
      <c r="K96" s="208">
        <f t="shared" si="48"/>
        <v>0</v>
      </c>
      <c r="L96" s="208">
        <f t="shared" si="48"/>
        <v>0</v>
      </c>
    </row>
    <row r="97" spans="1:12" s="137" customFormat="1" ht="11.4" customHeight="1" x14ac:dyDescent="0.3">
      <c r="A97" s="120"/>
      <c r="B97" s="120"/>
      <c r="C97" s="135"/>
      <c r="D97" s="135"/>
      <c r="E97" s="135"/>
      <c r="F97" s="135"/>
      <c r="G97" s="135"/>
      <c r="H97" s="135"/>
      <c r="I97" s="135"/>
      <c r="J97" s="135"/>
      <c r="K97" s="135"/>
      <c r="L97" s="135"/>
    </row>
    <row r="98" spans="1:12" ht="24" x14ac:dyDescent="0.3">
      <c r="A98" s="133">
        <v>18</v>
      </c>
      <c r="B98" s="120" t="s">
        <v>903</v>
      </c>
      <c r="C98" s="135">
        <f>C99+C102+C105+C108+C111+C112+C113</f>
        <v>0</v>
      </c>
      <c r="D98" s="135">
        <f t="shared" ref="D98:G98" si="49">D99+D102+D105+D108+D111+D112+D113</f>
        <v>0</v>
      </c>
      <c r="E98" s="135">
        <f t="shared" si="49"/>
        <v>0</v>
      </c>
      <c r="F98" s="135">
        <f t="shared" si="49"/>
        <v>0</v>
      </c>
      <c r="G98" s="135">
        <f t="shared" si="49"/>
        <v>0</v>
      </c>
      <c r="H98" s="135">
        <f t="shared" ref="H98:L98" si="50">H99+H102+H105+H108+H111+H112+H113</f>
        <v>0</v>
      </c>
      <c r="I98" s="135">
        <f t="shared" si="50"/>
        <v>0</v>
      </c>
      <c r="J98" s="135">
        <f t="shared" si="50"/>
        <v>0</v>
      </c>
      <c r="K98" s="135">
        <f t="shared" si="50"/>
        <v>0</v>
      </c>
      <c r="L98" s="135">
        <f t="shared" si="50"/>
        <v>0</v>
      </c>
    </row>
    <row r="99" spans="1:12" s="137" customFormat="1" ht="24" x14ac:dyDescent="0.3">
      <c r="A99" s="140" t="s">
        <v>937</v>
      </c>
      <c r="B99" s="141" t="s">
        <v>756</v>
      </c>
      <c r="C99" s="126">
        <f>C100+C101</f>
        <v>0</v>
      </c>
      <c r="D99" s="126">
        <f t="shared" ref="D99:G99" si="51">D100+D101</f>
        <v>0</v>
      </c>
      <c r="E99" s="126">
        <f t="shared" si="51"/>
        <v>0</v>
      </c>
      <c r="F99" s="126">
        <f t="shared" si="51"/>
        <v>0</v>
      </c>
      <c r="G99" s="126">
        <f t="shared" si="51"/>
        <v>0</v>
      </c>
      <c r="H99" s="126">
        <f t="shared" ref="H99:L99" si="52">H100+H101</f>
        <v>0</v>
      </c>
      <c r="I99" s="126">
        <f t="shared" si="52"/>
        <v>0</v>
      </c>
      <c r="J99" s="126">
        <f t="shared" si="52"/>
        <v>0</v>
      </c>
      <c r="K99" s="126">
        <f t="shared" si="52"/>
        <v>0</v>
      </c>
      <c r="L99" s="126">
        <f t="shared" si="52"/>
        <v>0</v>
      </c>
    </row>
    <row r="100" spans="1:12" ht="24" x14ac:dyDescent="0.3">
      <c r="A100" s="133"/>
      <c r="B100" s="121" t="s">
        <v>815</v>
      </c>
      <c r="C100" s="132">
        <v>0</v>
      </c>
      <c r="D100" s="132">
        <v>0</v>
      </c>
      <c r="E100" s="132">
        <v>0</v>
      </c>
      <c r="F100" s="132">
        <v>0</v>
      </c>
      <c r="G100" s="132">
        <v>0</v>
      </c>
      <c r="H100" s="132">
        <v>0</v>
      </c>
      <c r="I100" s="132">
        <v>0</v>
      </c>
      <c r="J100" s="132">
        <v>0</v>
      </c>
      <c r="K100" s="132">
        <v>0</v>
      </c>
      <c r="L100" s="132">
        <v>0</v>
      </c>
    </row>
    <row r="101" spans="1:12" ht="36" x14ac:dyDescent="0.3">
      <c r="A101" s="133"/>
      <c r="B101" s="121" t="s">
        <v>816</v>
      </c>
      <c r="C101" s="132">
        <v>0</v>
      </c>
      <c r="D101" s="132">
        <v>0</v>
      </c>
      <c r="E101" s="132">
        <v>0</v>
      </c>
      <c r="F101" s="132">
        <v>0</v>
      </c>
      <c r="G101" s="132">
        <v>0</v>
      </c>
      <c r="H101" s="132">
        <v>0</v>
      </c>
      <c r="I101" s="132">
        <v>0</v>
      </c>
      <c r="J101" s="132">
        <v>0</v>
      </c>
      <c r="K101" s="132">
        <v>0</v>
      </c>
      <c r="L101" s="132">
        <v>0</v>
      </c>
    </row>
    <row r="102" spans="1:12" s="137" customFormat="1" x14ac:dyDescent="0.3">
      <c r="A102" s="140" t="s">
        <v>939</v>
      </c>
      <c r="B102" s="141" t="s">
        <v>271</v>
      </c>
      <c r="C102" s="126">
        <f>C103+C104</f>
        <v>0</v>
      </c>
      <c r="D102" s="126">
        <f t="shared" ref="D102:G102" si="53">D103+D104</f>
        <v>0</v>
      </c>
      <c r="E102" s="126">
        <f t="shared" si="53"/>
        <v>0</v>
      </c>
      <c r="F102" s="126">
        <f t="shared" si="53"/>
        <v>0</v>
      </c>
      <c r="G102" s="126">
        <f t="shared" si="53"/>
        <v>0</v>
      </c>
      <c r="H102" s="126">
        <f t="shared" ref="H102:L102" si="54">H103+H104</f>
        <v>0</v>
      </c>
      <c r="I102" s="126">
        <f t="shared" si="54"/>
        <v>0</v>
      </c>
      <c r="J102" s="126">
        <f t="shared" si="54"/>
        <v>0</v>
      </c>
      <c r="K102" s="126">
        <f t="shared" si="54"/>
        <v>0</v>
      </c>
      <c r="L102" s="126">
        <f t="shared" si="54"/>
        <v>0</v>
      </c>
    </row>
    <row r="103" spans="1:12" x14ac:dyDescent="0.3">
      <c r="A103" s="133"/>
      <c r="B103" s="121" t="s">
        <v>817</v>
      </c>
      <c r="C103" s="132">
        <v>0</v>
      </c>
      <c r="D103" s="132">
        <v>0</v>
      </c>
      <c r="E103" s="132">
        <v>0</v>
      </c>
      <c r="F103" s="132">
        <v>0</v>
      </c>
      <c r="G103" s="132">
        <v>0</v>
      </c>
      <c r="H103" s="132">
        <v>0</v>
      </c>
      <c r="I103" s="132">
        <v>0</v>
      </c>
      <c r="J103" s="132">
        <v>0</v>
      </c>
      <c r="K103" s="132">
        <v>0</v>
      </c>
      <c r="L103" s="132">
        <v>0</v>
      </c>
    </row>
    <row r="104" spans="1:12" ht="24" x14ac:dyDescent="0.3">
      <c r="A104" s="133"/>
      <c r="B104" s="121" t="s">
        <v>818</v>
      </c>
      <c r="C104" s="132">
        <v>0</v>
      </c>
      <c r="D104" s="132">
        <v>0</v>
      </c>
      <c r="E104" s="132">
        <v>0</v>
      </c>
      <c r="F104" s="132">
        <v>0</v>
      </c>
      <c r="G104" s="132">
        <v>0</v>
      </c>
      <c r="H104" s="132">
        <v>0</v>
      </c>
      <c r="I104" s="132">
        <v>0</v>
      </c>
      <c r="J104" s="132">
        <v>0</v>
      </c>
      <c r="K104" s="132">
        <v>0</v>
      </c>
      <c r="L104" s="132">
        <v>0</v>
      </c>
    </row>
    <row r="105" spans="1:12" s="137" customFormat="1" ht="24" x14ac:dyDescent="0.3">
      <c r="A105" s="140" t="s">
        <v>938</v>
      </c>
      <c r="B105" s="141" t="s">
        <v>819</v>
      </c>
      <c r="C105" s="126">
        <f>C106+C107</f>
        <v>0</v>
      </c>
      <c r="D105" s="126">
        <f t="shared" ref="D105:G105" si="55">D106+D107</f>
        <v>0</v>
      </c>
      <c r="E105" s="126">
        <f t="shared" si="55"/>
        <v>0</v>
      </c>
      <c r="F105" s="126">
        <f t="shared" si="55"/>
        <v>0</v>
      </c>
      <c r="G105" s="126">
        <f t="shared" si="55"/>
        <v>0</v>
      </c>
      <c r="H105" s="126">
        <f t="shared" ref="H105:L105" si="56">H106+H107</f>
        <v>0</v>
      </c>
      <c r="I105" s="126">
        <f t="shared" si="56"/>
        <v>0</v>
      </c>
      <c r="J105" s="126">
        <f t="shared" si="56"/>
        <v>0</v>
      </c>
      <c r="K105" s="126">
        <f t="shared" si="56"/>
        <v>0</v>
      </c>
      <c r="L105" s="126">
        <f t="shared" si="56"/>
        <v>0</v>
      </c>
    </row>
    <row r="106" spans="1:12" ht="24" x14ac:dyDescent="0.3">
      <c r="A106" s="133"/>
      <c r="B106" s="121" t="s">
        <v>820</v>
      </c>
      <c r="C106" s="132">
        <v>0</v>
      </c>
      <c r="D106" s="132">
        <v>0</v>
      </c>
      <c r="E106" s="132">
        <v>0</v>
      </c>
      <c r="F106" s="132">
        <v>0</v>
      </c>
      <c r="G106" s="132">
        <v>0</v>
      </c>
      <c r="H106" s="132">
        <v>0</v>
      </c>
      <c r="I106" s="132">
        <v>0</v>
      </c>
      <c r="J106" s="132">
        <v>0</v>
      </c>
      <c r="K106" s="132">
        <v>0</v>
      </c>
      <c r="L106" s="132">
        <v>0</v>
      </c>
    </row>
    <row r="107" spans="1:12" ht="24" x14ac:dyDescent="0.3">
      <c r="A107" s="133"/>
      <c r="B107" s="121" t="s">
        <v>821</v>
      </c>
      <c r="C107" s="132">
        <v>0</v>
      </c>
      <c r="D107" s="132">
        <v>0</v>
      </c>
      <c r="E107" s="132">
        <v>0</v>
      </c>
      <c r="F107" s="132">
        <v>0</v>
      </c>
      <c r="G107" s="132">
        <v>0</v>
      </c>
      <c r="H107" s="132">
        <v>0</v>
      </c>
      <c r="I107" s="132">
        <v>0</v>
      </c>
      <c r="J107" s="132">
        <v>0</v>
      </c>
      <c r="K107" s="132">
        <v>0</v>
      </c>
      <c r="L107" s="132">
        <v>0</v>
      </c>
    </row>
    <row r="108" spans="1:12" s="137" customFormat="1" x14ac:dyDescent="0.3">
      <c r="A108" s="140" t="s">
        <v>940</v>
      </c>
      <c r="B108" s="141" t="s">
        <v>757</v>
      </c>
      <c r="C108" s="126">
        <f>C109+C110</f>
        <v>0</v>
      </c>
      <c r="D108" s="126">
        <f t="shared" ref="D108:G108" si="57">D109+D110</f>
        <v>0</v>
      </c>
      <c r="E108" s="126">
        <f t="shared" si="57"/>
        <v>0</v>
      </c>
      <c r="F108" s="126">
        <f t="shared" si="57"/>
        <v>0</v>
      </c>
      <c r="G108" s="126">
        <f t="shared" si="57"/>
        <v>0</v>
      </c>
      <c r="H108" s="126">
        <f t="shared" ref="H108:L108" si="58">H109+H110</f>
        <v>0</v>
      </c>
      <c r="I108" s="126">
        <f t="shared" si="58"/>
        <v>0</v>
      </c>
      <c r="J108" s="126">
        <f t="shared" si="58"/>
        <v>0</v>
      </c>
      <c r="K108" s="126">
        <f t="shared" si="58"/>
        <v>0</v>
      </c>
      <c r="L108" s="126">
        <f t="shared" si="58"/>
        <v>0</v>
      </c>
    </row>
    <row r="109" spans="1:12" ht="24" x14ac:dyDescent="0.3">
      <c r="A109" s="133"/>
      <c r="B109" s="121" t="s">
        <v>822</v>
      </c>
      <c r="C109" s="132">
        <v>0</v>
      </c>
      <c r="D109" s="132">
        <v>0</v>
      </c>
      <c r="E109" s="132">
        <v>0</v>
      </c>
      <c r="F109" s="132">
        <v>0</v>
      </c>
      <c r="G109" s="132">
        <v>0</v>
      </c>
      <c r="H109" s="132">
        <v>0</v>
      </c>
      <c r="I109" s="132">
        <v>0</v>
      </c>
      <c r="J109" s="132">
        <v>0</v>
      </c>
      <c r="K109" s="132">
        <v>0</v>
      </c>
      <c r="L109" s="132">
        <v>0</v>
      </c>
    </row>
    <row r="110" spans="1:12" ht="24" x14ac:dyDescent="0.3">
      <c r="A110" s="133"/>
      <c r="B110" s="121" t="s">
        <v>823</v>
      </c>
      <c r="C110" s="132">
        <v>0</v>
      </c>
      <c r="D110" s="132">
        <v>0</v>
      </c>
      <c r="E110" s="132">
        <v>0</v>
      </c>
      <c r="F110" s="132">
        <v>0</v>
      </c>
      <c r="G110" s="132">
        <v>0</v>
      </c>
      <c r="H110" s="132">
        <v>0</v>
      </c>
      <c r="I110" s="132">
        <v>0</v>
      </c>
      <c r="J110" s="132">
        <v>0</v>
      </c>
      <c r="K110" s="132">
        <v>0</v>
      </c>
      <c r="L110" s="132">
        <v>0</v>
      </c>
    </row>
    <row r="111" spans="1:12" s="137" customFormat="1" x14ac:dyDescent="0.3">
      <c r="A111" s="140">
        <v>19</v>
      </c>
      <c r="B111" s="141" t="s">
        <v>824</v>
      </c>
      <c r="C111" s="132">
        <v>0</v>
      </c>
      <c r="D111" s="132">
        <v>0</v>
      </c>
      <c r="E111" s="132">
        <v>0</v>
      </c>
      <c r="F111" s="132">
        <v>0</v>
      </c>
      <c r="G111" s="132">
        <v>0</v>
      </c>
      <c r="H111" s="132">
        <v>0</v>
      </c>
      <c r="I111" s="132">
        <v>0</v>
      </c>
      <c r="J111" s="132">
        <v>0</v>
      </c>
      <c r="K111" s="132">
        <v>0</v>
      </c>
      <c r="L111" s="132">
        <v>0</v>
      </c>
    </row>
    <row r="112" spans="1:12" s="137" customFormat="1" ht="24" x14ac:dyDescent="0.3">
      <c r="A112" s="140">
        <v>20</v>
      </c>
      <c r="B112" s="141" t="s">
        <v>759</v>
      </c>
      <c r="C112" s="132">
        <v>0</v>
      </c>
      <c r="D112" s="132">
        <v>0</v>
      </c>
      <c r="E112" s="132">
        <v>0</v>
      </c>
      <c r="F112" s="132">
        <v>0</v>
      </c>
      <c r="G112" s="132">
        <v>0</v>
      </c>
      <c r="H112" s="132">
        <v>0</v>
      </c>
      <c r="I112" s="132">
        <v>0</v>
      </c>
      <c r="J112" s="132">
        <v>0</v>
      </c>
      <c r="K112" s="132">
        <v>0</v>
      </c>
      <c r="L112" s="132">
        <v>0</v>
      </c>
    </row>
    <row r="113" spans="1:12" s="137" customFormat="1" ht="48" x14ac:dyDescent="0.3">
      <c r="A113" s="140">
        <v>21</v>
      </c>
      <c r="B113" s="141" t="s">
        <v>825</v>
      </c>
      <c r="C113" s="126">
        <f>C114+C115</f>
        <v>0</v>
      </c>
      <c r="D113" s="126">
        <f t="shared" ref="D113:G113" si="59">D114+D115</f>
        <v>0</v>
      </c>
      <c r="E113" s="126">
        <f t="shared" si="59"/>
        <v>0</v>
      </c>
      <c r="F113" s="126">
        <f t="shared" si="59"/>
        <v>0</v>
      </c>
      <c r="G113" s="126">
        <f t="shared" si="59"/>
        <v>0</v>
      </c>
      <c r="H113" s="126">
        <f t="shared" ref="H113:L113" si="60">H114+H115</f>
        <v>0</v>
      </c>
      <c r="I113" s="126">
        <f t="shared" si="60"/>
        <v>0</v>
      </c>
      <c r="J113" s="126">
        <f t="shared" si="60"/>
        <v>0</v>
      </c>
      <c r="K113" s="126">
        <f t="shared" si="60"/>
        <v>0</v>
      </c>
      <c r="L113" s="126">
        <f t="shared" si="60"/>
        <v>0</v>
      </c>
    </row>
    <row r="114" spans="1:12" ht="24" x14ac:dyDescent="0.3">
      <c r="A114" s="133"/>
      <c r="B114" s="121" t="s">
        <v>826</v>
      </c>
      <c r="C114" s="132">
        <v>0</v>
      </c>
      <c r="D114" s="132">
        <v>0</v>
      </c>
      <c r="E114" s="132">
        <v>0</v>
      </c>
      <c r="F114" s="132">
        <v>0</v>
      </c>
      <c r="G114" s="132">
        <v>0</v>
      </c>
      <c r="H114" s="132">
        <v>0</v>
      </c>
      <c r="I114" s="132">
        <v>0</v>
      </c>
      <c r="J114" s="132">
        <v>0</v>
      </c>
      <c r="K114" s="132">
        <v>0</v>
      </c>
      <c r="L114" s="132">
        <v>0</v>
      </c>
    </row>
    <row r="115" spans="1:12" ht="24" x14ac:dyDescent="0.3">
      <c r="A115" s="133"/>
      <c r="B115" s="121" t="s">
        <v>827</v>
      </c>
      <c r="C115" s="132">
        <v>0</v>
      </c>
      <c r="D115" s="132">
        <v>0</v>
      </c>
      <c r="E115" s="132">
        <v>0</v>
      </c>
      <c r="F115" s="132">
        <v>0</v>
      </c>
      <c r="G115" s="132">
        <v>0</v>
      </c>
      <c r="H115" s="132">
        <v>0</v>
      </c>
      <c r="I115" s="132">
        <v>0</v>
      </c>
      <c r="J115" s="132">
        <v>0</v>
      </c>
      <c r="K115" s="132">
        <v>0</v>
      </c>
      <c r="L115" s="132">
        <v>0</v>
      </c>
    </row>
    <row r="116" spans="1:12" x14ac:dyDescent="0.3">
      <c r="A116" s="133"/>
      <c r="B116" s="120" t="s">
        <v>828</v>
      </c>
      <c r="C116" s="135">
        <f>C117+C121</f>
        <v>0</v>
      </c>
      <c r="D116" s="135">
        <f t="shared" ref="D116:G116" si="61">D117+D121</f>
        <v>0</v>
      </c>
      <c r="E116" s="135">
        <f t="shared" si="61"/>
        <v>0</v>
      </c>
      <c r="F116" s="135">
        <f t="shared" si="61"/>
        <v>0</v>
      </c>
      <c r="G116" s="135">
        <f t="shared" si="61"/>
        <v>0</v>
      </c>
      <c r="H116" s="135">
        <f t="shared" ref="H116:L116" si="62">H117+H121</f>
        <v>0</v>
      </c>
      <c r="I116" s="135">
        <f t="shared" si="62"/>
        <v>0</v>
      </c>
      <c r="J116" s="135">
        <f t="shared" si="62"/>
        <v>0</v>
      </c>
      <c r="K116" s="135">
        <f t="shared" si="62"/>
        <v>0</v>
      </c>
      <c r="L116" s="135">
        <f t="shared" si="62"/>
        <v>0</v>
      </c>
    </row>
    <row r="117" spans="1:12" x14ac:dyDescent="0.3">
      <c r="A117" s="133">
        <v>22</v>
      </c>
      <c r="B117" s="141" t="s">
        <v>829</v>
      </c>
      <c r="C117" s="135">
        <f>SUM(C118:C120)</f>
        <v>0</v>
      </c>
      <c r="D117" s="135">
        <f t="shared" ref="D117:G117" si="63">SUM(D118:D120)</f>
        <v>0</v>
      </c>
      <c r="E117" s="135">
        <f t="shared" si="63"/>
        <v>0</v>
      </c>
      <c r="F117" s="135">
        <f t="shared" si="63"/>
        <v>0</v>
      </c>
      <c r="G117" s="135">
        <f t="shared" si="63"/>
        <v>0</v>
      </c>
      <c r="H117" s="135">
        <f t="shared" ref="H117:L117" si="64">SUM(H118:H120)</f>
        <v>0</v>
      </c>
      <c r="I117" s="135">
        <f t="shared" si="64"/>
        <v>0</v>
      </c>
      <c r="J117" s="135">
        <f t="shared" si="64"/>
        <v>0</v>
      </c>
      <c r="K117" s="135">
        <f t="shared" si="64"/>
        <v>0</v>
      </c>
      <c r="L117" s="135">
        <f t="shared" si="64"/>
        <v>0</v>
      </c>
    </row>
    <row r="118" spans="1:12" ht="24" x14ac:dyDescent="0.3">
      <c r="A118" s="133"/>
      <c r="B118" s="118" t="s">
        <v>830</v>
      </c>
      <c r="C118" s="132">
        <v>0</v>
      </c>
      <c r="D118" s="132">
        <v>0</v>
      </c>
      <c r="E118" s="132">
        <v>0</v>
      </c>
      <c r="F118" s="132">
        <v>0</v>
      </c>
      <c r="G118" s="132">
        <v>0</v>
      </c>
      <c r="H118" s="132">
        <v>0</v>
      </c>
      <c r="I118" s="132">
        <v>0</v>
      </c>
      <c r="J118" s="132">
        <v>0</v>
      </c>
      <c r="K118" s="132">
        <v>0</v>
      </c>
      <c r="L118" s="132">
        <v>0</v>
      </c>
    </row>
    <row r="119" spans="1:12" ht="36" x14ac:dyDescent="0.3">
      <c r="A119" s="133"/>
      <c r="B119" s="118" t="s">
        <v>831</v>
      </c>
      <c r="C119" s="132">
        <v>0</v>
      </c>
      <c r="D119" s="132">
        <v>0</v>
      </c>
      <c r="E119" s="132">
        <v>0</v>
      </c>
      <c r="F119" s="132">
        <v>0</v>
      </c>
      <c r="G119" s="132">
        <v>0</v>
      </c>
      <c r="H119" s="132">
        <v>0</v>
      </c>
      <c r="I119" s="132">
        <v>0</v>
      </c>
      <c r="J119" s="132">
        <v>0</v>
      </c>
      <c r="K119" s="132">
        <v>0</v>
      </c>
      <c r="L119" s="132">
        <v>0</v>
      </c>
    </row>
    <row r="120" spans="1:12" x14ac:dyDescent="0.3">
      <c r="A120" s="133"/>
      <c r="B120" s="118" t="s">
        <v>832</v>
      </c>
      <c r="C120" s="132">
        <v>0</v>
      </c>
      <c r="D120" s="132">
        <v>0</v>
      </c>
      <c r="E120" s="132">
        <v>0</v>
      </c>
      <c r="F120" s="132">
        <v>0</v>
      </c>
      <c r="G120" s="132">
        <v>0</v>
      </c>
      <c r="H120" s="132">
        <v>0</v>
      </c>
      <c r="I120" s="132">
        <v>0</v>
      </c>
      <c r="J120" s="132">
        <v>0</v>
      </c>
      <c r="K120" s="132">
        <v>0</v>
      </c>
      <c r="L120" s="132">
        <v>0</v>
      </c>
    </row>
    <row r="121" spans="1:12" s="137" customFormat="1" ht="72" x14ac:dyDescent="0.3">
      <c r="A121" s="140">
        <v>23</v>
      </c>
      <c r="B121" s="141" t="s">
        <v>833</v>
      </c>
      <c r="C121" s="132">
        <v>0</v>
      </c>
      <c r="D121" s="132">
        <v>0</v>
      </c>
      <c r="E121" s="132">
        <v>0</v>
      </c>
      <c r="F121" s="132">
        <v>0</v>
      </c>
      <c r="G121" s="132">
        <v>0</v>
      </c>
      <c r="H121" s="132">
        <v>0</v>
      </c>
      <c r="I121" s="132">
        <v>0</v>
      </c>
      <c r="J121" s="132">
        <v>0</v>
      </c>
      <c r="K121" s="132">
        <v>0</v>
      </c>
      <c r="L121" s="132">
        <v>0</v>
      </c>
    </row>
    <row r="122" spans="1:12" ht="26.4" customHeight="1" x14ac:dyDescent="0.3">
      <c r="A122" s="587" t="s">
        <v>904</v>
      </c>
      <c r="B122" s="587"/>
      <c r="C122" s="207">
        <f>C98+C116</f>
        <v>0</v>
      </c>
      <c r="D122" s="207">
        <f t="shared" ref="D122:G122" si="65">D98+D116</f>
        <v>0</v>
      </c>
      <c r="E122" s="207">
        <f t="shared" si="65"/>
        <v>0</v>
      </c>
      <c r="F122" s="207">
        <f t="shared" si="65"/>
        <v>0</v>
      </c>
      <c r="G122" s="207">
        <f t="shared" si="65"/>
        <v>0</v>
      </c>
      <c r="H122" s="207">
        <f t="shared" ref="H122:L122" si="66">H98+H116</f>
        <v>0</v>
      </c>
      <c r="I122" s="207">
        <f t="shared" si="66"/>
        <v>0</v>
      </c>
      <c r="J122" s="207">
        <f t="shared" si="66"/>
        <v>0</v>
      </c>
      <c r="K122" s="207">
        <f t="shared" si="66"/>
        <v>0</v>
      </c>
      <c r="L122" s="207">
        <f t="shared" si="66"/>
        <v>0</v>
      </c>
    </row>
    <row r="123" spans="1:12" ht="36" x14ac:dyDescent="0.3">
      <c r="A123" s="133">
        <v>24</v>
      </c>
      <c r="B123" s="120" t="s">
        <v>946</v>
      </c>
      <c r="C123" s="135">
        <f>C124+C127+C130+C133+C136+C137+C138</f>
        <v>0</v>
      </c>
      <c r="D123" s="135">
        <f t="shared" ref="D123:L123" si="67">D124+D127+D130+D133+D136+D137+D138</f>
        <v>0</v>
      </c>
      <c r="E123" s="135">
        <f t="shared" si="67"/>
        <v>0</v>
      </c>
      <c r="F123" s="135">
        <f t="shared" si="67"/>
        <v>0</v>
      </c>
      <c r="G123" s="135">
        <f t="shared" si="67"/>
        <v>0</v>
      </c>
      <c r="H123" s="135">
        <f t="shared" si="67"/>
        <v>0</v>
      </c>
      <c r="I123" s="135">
        <f t="shared" si="67"/>
        <v>0</v>
      </c>
      <c r="J123" s="135">
        <f t="shared" si="67"/>
        <v>0</v>
      </c>
      <c r="K123" s="135">
        <f t="shared" si="67"/>
        <v>0</v>
      </c>
      <c r="L123" s="135">
        <f t="shared" si="67"/>
        <v>0</v>
      </c>
    </row>
    <row r="124" spans="1:12" s="137" customFormat="1" ht="24" x14ac:dyDescent="0.3">
      <c r="A124" s="140" t="s">
        <v>941</v>
      </c>
      <c r="B124" s="141" t="s">
        <v>756</v>
      </c>
      <c r="C124" s="126">
        <f>C125+C126</f>
        <v>0</v>
      </c>
      <c r="D124" s="126">
        <f t="shared" ref="D124:L124" si="68">D125+D126</f>
        <v>0</v>
      </c>
      <c r="E124" s="126">
        <f t="shared" si="68"/>
        <v>0</v>
      </c>
      <c r="F124" s="126">
        <f t="shared" si="68"/>
        <v>0</v>
      </c>
      <c r="G124" s="126">
        <f t="shared" si="68"/>
        <v>0</v>
      </c>
      <c r="H124" s="126">
        <f t="shared" si="68"/>
        <v>0</v>
      </c>
      <c r="I124" s="126">
        <f t="shared" si="68"/>
        <v>0</v>
      </c>
      <c r="J124" s="126">
        <f t="shared" si="68"/>
        <v>0</v>
      </c>
      <c r="K124" s="126">
        <f t="shared" si="68"/>
        <v>0</v>
      </c>
      <c r="L124" s="126">
        <f t="shared" si="68"/>
        <v>0</v>
      </c>
    </row>
    <row r="125" spans="1:12" ht="24" x14ac:dyDescent="0.3">
      <c r="A125" s="133"/>
      <c r="B125" s="121" t="s">
        <v>815</v>
      </c>
      <c r="C125" s="132">
        <v>0</v>
      </c>
      <c r="D125" s="132">
        <v>0</v>
      </c>
      <c r="E125" s="132">
        <v>0</v>
      </c>
      <c r="F125" s="132">
        <v>0</v>
      </c>
      <c r="G125" s="132">
        <v>0</v>
      </c>
      <c r="H125" s="132">
        <v>0</v>
      </c>
      <c r="I125" s="132">
        <v>0</v>
      </c>
      <c r="J125" s="132">
        <v>0</v>
      </c>
      <c r="K125" s="132">
        <v>0</v>
      </c>
      <c r="L125" s="132">
        <v>0</v>
      </c>
    </row>
    <row r="126" spans="1:12" ht="36" x14ac:dyDescent="0.3">
      <c r="A126" s="133"/>
      <c r="B126" s="121" t="s">
        <v>816</v>
      </c>
      <c r="C126" s="132">
        <v>0</v>
      </c>
      <c r="D126" s="132">
        <v>0</v>
      </c>
      <c r="E126" s="132">
        <v>0</v>
      </c>
      <c r="F126" s="132">
        <v>0</v>
      </c>
      <c r="G126" s="132">
        <v>0</v>
      </c>
      <c r="H126" s="132">
        <v>0</v>
      </c>
      <c r="I126" s="132">
        <v>0</v>
      </c>
      <c r="J126" s="132">
        <v>0</v>
      </c>
      <c r="K126" s="132">
        <v>0</v>
      </c>
      <c r="L126" s="132">
        <v>0</v>
      </c>
    </row>
    <row r="127" spans="1:12" s="137" customFormat="1" x14ac:dyDescent="0.3">
      <c r="A127" s="140" t="s">
        <v>943</v>
      </c>
      <c r="B127" s="141" t="s">
        <v>271</v>
      </c>
      <c r="C127" s="126">
        <f>C128+C129</f>
        <v>0</v>
      </c>
      <c r="D127" s="126">
        <f t="shared" ref="D127:L127" si="69">D128+D129</f>
        <v>0</v>
      </c>
      <c r="E127" s="126">
        <f t="shared" si="69"/>
        <v>0</v>
      </c>
      <c r="F127" s="126">
        <f t="shared" si="69"/>
        <v>0</v>
      </c>
      <c r="G127" s="126">
        <f t="shared" si="69"/>
        <v>0</v>
      </c>
      <c r="H127" s="126">
        <f t="shared" si="69"/>
        <v>0</v>
      </c>
      <c r="I127" s="126">
        <f t="shared" si="69"/>
        <v>0</v>
      </c>
      <c r="J127" s="126">
        <f t="shared" si="69"/>
        <v>0</v>
      </c>
      <c r="K127" s="126">
        <f t="shared" si="69"/>
        <v>0</v>
      </c>
      <c r="L127" s="126">
        <f t="shared" si="69"/>
        <v>0</v>
      </c>
    </row>
    <row r="128" spans="1:12" x14ac:dyDescent="0.3">
      <c r="A128" s="133"/>
      <c r="B128" s="121" t="s">
        <v>817</v>
      </c>
      <c r="C128" s="132">
        <v>0</v>
      </c>
      <c r="D128" s="132">
        <v>0</v>
      </c>
      <c r="E128" s="132">
        <v>0</v>
      </c>
      <c r="F128" s="132">
        <v>0</v>
      </c>
      <c r="G128" s="132">
        <v>0</v>
      </c>
      <c r="H128" s="132">
        <v>0</v>
      </c>
      <c r="I128" s="132">
        <v>0</v>
      </c>
      <c r="J128" s="132">
        <v>0</v>
      </c>
      <c r="K128" s="132">
        <v>0</v>
      </c>
      <c r="L128" s="132">
        <v>0</v>
      </c>
    </row>
    <row r="129" spans="1:12" ht="24" x14ac:dyDescent="0.3">
      <c r="A129" s="133"/>
      <c r="B129" s="121" t="s">
        <v>818</v>
      </c>
      <c r="C129" s="132">
        <v>0</v>
      </c>
      <c r="D129" s="132">
        <v>0</v>
      </c>
      <c r="E129" s="132">
        <v>0</v>
      </c>
      <c r="F129" s="132">
        <v>0</v>
      </c>
      <c r="G129" s="132">
        <v>0</v>
      </c>
      <c r="H129" s="132">
        <v>0</v>
      </c>
      <c r="I129" s="132">
        <v>0</v>
      </c>
      <c r="J129" s="132">
        <v>0</v>
      </c>
      <c r="K129" s="132">
        <v>0</v>
      </c>
      <c r="L129" s="132">
        <v>0</v>
      </c>
    </row>
    <row r="130" spans="1:12" s="137" customFormat="1" ht="24" x14ac:dyDescent="0.3">
      <c r="A130" s="140" t="s">
        <v>942</v>
      </c>
      <c r="B130" s="141" t="s">
        <v>819</v>
      </c>
      <c r="C130" s="126">
        <f>C131+C132</f>
        <v>0</v>
      </c>
      <c r="D130" s="126">
        <f t="shared" ref="D130:L130" si="70">D131+D132</f>
        <v>0</v>
      </c>
      <c r="E130" s="126">
        <f t="shared" si="70"/>
        <v>0</v>
      </c>
      <c r="F130" s="126">
        <f t="shared" si="70"/>
        <v>0</v>
      </c>
      <c r="G130" s="126">
        <f t="shared" si="70"/>
        <v>0</v>
      </c>
      <c r="H130" s="126">
        <f t="shared" si="70"/>
        <v>0</v>
      </c>
      <c r="I130" s="126">
        <f t="shared" si="70"/>
        <v>0</v>
      </c>
      <c r="J130" s="126">
        <f t="shared" si="70"/>
        <v>0</v>
      </c>
      <c r="K130" s="126">
        <f t="shared" si="70"/>
        <v>0</v>
      </c>
      <c r="L130" s="126">
        <f t="shared" si="70"/>
        <v>0</v>
      </c>
    </row>
    <row r="131" spans="1:12" ht="24" x14ac:dyDescent="0.3">
      <c r="A131" s="133"/>
      <c r="B131" s="121" t="s">
        <v>820</v>
      </c>
      <c r="C131" s="132">
        <v>0</v>
      </c>
      <c r="D131" s="132">
        <v>0</v>
      </c>
      <c r="E131" s="132">
        <v>0</v>
      </c>
      <c r="F131" s="132">
        <v>0</v>
      </c>
      <c r="G131" s="132">
        <v>0</v>
      </c>
      <c r="H131" s="132">
        <v>0</v>
      </c>
      <c r="I131" s="132">
        <v>0</v>
      </c>
      <c r="J131" s="132">
        <v>0</v>
      </c>
      <c r="K131" s="132">
        <v>0</v>
      </c>
      <c r="L131" s="132">
        <v>0</v>
      </c>
    </row>
    <row r="132" spans="1:12" ht="24" x14ac:dyDescent="0.3">
      <c r="A132" s="133"/>
      <c r="B132" s="121" t="s">
        <v>821</v>
      </c>
      <c r="C132" s="132">
        <v>0</v>
      </c>
      <c r="D132" s="132">
        <v>0</v>
      </c>
      <c r="E132" s="132">
        <v>0</v>
      </c>
      <c r="F132" s="132">
        <v>0</v>
      </c>
      <c r="G132" s="132">
        <v>0</v>
      </c>
      <c r="H132" s="132">
        <v>0</v>
      </c>
      <c r="I132" s="132">
        <v>0</v>
      </c>
      <c r="J132" s="132">
        <v>0</v>
      </c>
      <c r="K132" s="132">
        <v>0</v>
      </c>
      <c r="L132" s="132">
        <v>0</v>
      </c>
    </row>
    <row r="133" spans="1:12" s="137" customFormat="1" x14ac:dyDescent="0.3">
      <c r="A133" s="140" t="s">
        <v>944</v>
      </c>
      <c r="B133" s="141" t="s">
        <v>757</v>
      </c>
      <c r="C133" s="126">
        <f>C134+C135</f>
        <v>0</v>
      </c>
      <c r="D133" s="126">
        <f t="shared" ref="D133:L133" si="71">D134+D135</f>
        <v>0</v>
      </c>
      <c r="E133" s="126">
        <f t="shared" si="71"/>
        <v>0</v>
      </c>
      <c r="F133" s="126">
        <f t="shared" si="71"/>
        <v>0</v>
      </c>
      <c r="G133" s="126">
        <f t="shared" si="71"/>
        <v>0</v>
      </c>
      <c r="H133" s="126">
        <f t="shared" si="71"/>
        <v>0</v>
      </c>
      <c r="I133" s="126">
        <f t="shared" si="71"/>
        <v>0</v>
      </c>
      <c r="J133" s="126">
        <f t="shared" si="71"/>
        <v>0</v>
      </c>
      <c r="K133" s="126">
        <f t="shared" si="71"/>
        <v>0</v>
      </c>
      <c r="L133" s="126">
        <f t="shared" si="71"/>
        <v>0</v>
      </c>
    </row>
    <row r="134" spans="1:12" ht="24" x14ac:dyDescent="0.3">
      <c r="A134" s="133"/>
      <c r="B134" s="121" t="s">
        <v>822</v>
      </c>
      <c r="C134" s="132">
        <v>0</v>
      </c>
      <c r="D134" s="132">
        <v>0</v>
      </c>
      <c r="E134" s="132">
        <v>0</v>
      </c>
      <c r="F134" s="132">
        <v>0</v>
      </c>
      <c r="G134" s="132">
        <v>0</v>
      </c>
      <c r="H134" s="132">
        <v>0</v>
      </c>
      <c r="I134" s="132">
        <v>0</v>
      </c>
      <c r="J134" s="132">
        <v>0</v>
      </c>
      <c r="K134" s="132">
        <v>0</v>
      </c>
      <c r="L134" s="132">
        <v>0</v>
      </c>
    </row>
    <row r="135" spans="1:12" ht="24" x14ac:dyDescent="0.3">
      <c r="A135" s="133"/>
      <c r="B135" s="121" t="s">
        <v>823</v>
      </c>
      <c r="C135" s="132">
        <v>0</v>
      </c>
      <c r="D135" s="132">
        <v>0</v>
      </c>
      <c r="E135" s="132">
        <v>0</v>
      </c>
      <c r="F135" s="132">
        <v>0</v>
      </c>
      <c r="G135" s="132">
        <v>0</v>
      </c>
      <c r="H135" s="132">
        <v>0</v>
      </c>
      <c r="I135" s="132">
        <v>0</v>
      </c>
      <c r="J135" s="132">
        <v>0</v>
      </c>
      <c r="K135" s="132">
        <v>0</v>
      </c>
      <c r="L135" s="132">
        <v>0</v>
      </c>
    </row>
    <row r="136" spans="1:12" s="137" customFormat="1" x14ac:dyDescent="0.3">
      <c r="A136" s="140">
        <v>25</v>
      </c>
      <c r="B136" s="141" t="s">
        <v>824</v>
      </c>
      <c r="C136" s="132">
        <v>0</v>
      </c>
      <c r="D136" s="132">
        <v>0</v>
      </c>
      <c r="E136" s="132">
        <v>0</v>
      </c>
      <c r="F136" s="132">
        <v>0</v>
      </c>
      <c r="G136" s="132">
        <v>0</v>
      </c>
      <c r="H136" s="132">
        <v>0</v>
      </c>
      <c r="I136" s="132">
        <v>0</v>
      </c>
      <c r="J136" s="132">
        <v>0</v>
      </c>
      <c r="K136" s="132">
        <v>0</v>
      </c>
      <c r="L136" s="132">
        <v>0</v>
      </c>
    </row>
    <row r="137" spans="1:12" s="137" customFormat="1" ht="24" x14ac:dyDescent="0.3">
      <c r="A137" s="140">
        <v>26</v>
      </c>
      <c r="B137" s="141" t="s">
        <v>759</v>
      </c>
      <c r="C137" s="132">
        <v>0</v>
      </c>
      <c r="D137" s="132">
        <v>0</v>
      </c>
      <c r="E137" s="132">
        <v>0</v>
      </c>
      <c r="F137" s="132">
        <v>0</v>
      </c>
      <c r="G137" s="132">
        <v>0</v>
      </c>
      <c r="H137" s="132">
        <v>0</v>
      </c>
      <c r="I137" s="132">
        <v>0</v>
      </c>
      <c r="J137" s="132">
        <v>0</v>
      </c>
      <c r="K137" s="132">
        <v>0</v>
      </c>
      <c r="L137" s="132">
        <v>0</v>
      </c>
    </row>
    <row r="138" spans="1:12" s="137" customFormat="1" ht="48" x14ac:dyDescent="0.3">
      <c r="A138" s="140">
        <v>27</v>
      </c>
      <c r="B138" s="141" t="s">
        <v>825</v>
      </c>
      <c r="C138" s="126">
        <f>C139+C140</f>
        <v>0</v>
      </c>
      <c r="D138" s="126">
        <f t="shared" ref="D138:L138" si="72">D139+D140</f>
        <v>0</v>
      </c>
      <c r="E138" s="126">
        <f t="shared" si="72"/>
        <v>0</v>
      </c>
      <c r="F138" s="126">
        <f t="shared" si="72"/>
        <v>0</v>
      </c>
      <c r="G138" s="126">
        <f t="shared" si="72"/>
        <v>0</v>
      </c>
      <c r="H138" s="126">
        <f t="shared" si="72"/>
        <v>0</v>
      </c>
      <c r="I138" s="126">
        <f t="shared" si="72"/>
        <v>0</v>
      </c>
      <c r="J138" s="126">
        <f t="shared" si="72"/>
        <v>0</v>
      </c>
      <c r="K138" s="126">
        <f t="shared" si="72"/>
        <v>0</v>
      </c>
      <c r="L138" s="126">
        <f t="shared" si="72"/>
        <v>0</v>
      </c>
    </row>
    <row r="139" spans="1:12" ht="24" x14ac:dyDescent="0.3">
      <c r="A139" s="133"/>
      <c r="B139" s="121" t="s">
        <v>826</v>
      </c>
      <c r="C139" s="132">
        <v>0</v>
      </c>
      <c r="D139" s="132">
        <v>0</v>
      </c>
      <c r="E139" s="132">
        <v>0</v>
      </c>
      <c r="F139" s="132">
        <v>0</v>
      </c>
      <c r="G139" s="132">
        <v>0</v>
      </c>
      <c r="H139" s="132">
        <v>0</v>
      </c>
      <c r="I139" s="132">
        <v>0</v>
      </c>
      <c r="J139" s="132">
        <v>0</v>
      </c>
      <c r="K139" s="132">
        <v>0</v>
      </c>
      <c r="L139" s="132">
        <v>0</v>
      </c>
    </row>
    <row r="140" spans="1:12" ht="24" x14ac:dyDescent="0.3">
      <c r="A140" s="133"/>
      <c r="B140" s="121" t="s">
        <v>827</v>
      </c>
      <c r="C140" s="132">
        <v>0</v>
      </c>
      <c r="D140" s="132">
        <v>0</v>
      </c>
      <c r="E140" s="132">
        <v>0</v>
      </c>
      <c r="F140" s="132">
        <v>0</v>
      </c>
      <c r="G140" s="132">
        <v>0</v>
      </c>
      <c r="H140" s="132">
        <v>0</v>
      </c>
      <c r="I140" s="132">
        <v>0</v>
      </c>
      <c r="J140" s="132">
        <v>0</v>
      </c>
      <c r="K140" s="132">
        <v>0</v>
      </c>
      <c r="L140" s="132">
        <v>0</v>
      </c>
    </row>
    <row r="141" spans="1:12" x14ac:dyDescent="0.3">
      <c r="A141" s="133"/>
      <c r="B141" s="120" t="s">
        <v>828</v>
      </c>
      <c r="C141" s="135">
        <f>C142+C146</f>
        <v>0</v>
      </c>
      <c r="D141" s="135">
        <f t="shared" ref="D141:L141" si="73">D142+D146</f>
        <v>0</v>
      </c>
      <c r="E141" s="135">
        <f t="shared" si="73"/>
        <v>0</v>
      </c>
      <c r="F141" s="135">
        <f t="shared" si="73"/>
        <v>0</v>
      </c>
      <c r="G141" s="135">
        <f t="shared" si="73"/>
        <v>0</v>
      </c>
      <c r="H141" s="135">
        <f t="shared" si="73"/>
        <v>0</v>
      </c>
      <c r="I141" s="135">
        <f t="shared" si="73"/>
        <v>0</v>
      </c>
      <c r="J141" s="135">
        <f t="shared" si="73"/>
        <v>0</v>
      </c>
      <c r="K141" s="135">
        <f t="shared" si="73"/>
        <v>0</v>
      </c>
      <c r="L141" s="135">
        <f t="shared" si="73"/>
        <v>0</v>
      </c>
    </row>
    <row r="142" spans="1:12" x14ac:dyDescent="0.3">
      <c r="A142" s="133">
        <v>28</v>
      </c>
      <c r="B142" s="141" t="s">
        <v>829</v>
      </c>
      <c r="C142" s="135">
        <f>SUM(C143:C145)</f>
        <v>0</v>
      </c>
      <c r="D142" s="135">
        <f t="shared" ref="D142:L142" si="74">SUM(D143:D145)</f>
        <v>0</v>
      </c>
      <c r="E142" s="135">
        <f t="shared" si="74"/>
        <v>0</v>
      </c>
      <c r="F142" s="135">
        <f t="shared" si="74"/>
        <v>0</v>
      </c>
      <c r="G142" s="135">
        <f t="shared" si="74"/>
        <v>0</v>
      </c>
      <c r="H142" s="135">
        <f t="shared" si="74"/>
        <v>0</v>
      </c>
      <c r="I142" s="135">
        <f t="shared" si="74"/>
        <v>0</v>
      </c>
      <c r="J142" s="135">
        <f t="shared" si="74"/>
        <v>0</v>
      </c>
      <c r="K142" s="135">
        <f t="shared" si="74"/>
        <v>0</v>
      </c>
      <c r="L142" s="135">
        <f t="shared" si="74"/>
        <v>0</v>
      </c>
    </row>
    <row r="143" spans="1:12" hidden="1" x14ac:dyDescent="0.3">
      <c r="A143" s="133"/>
      <c r="B143" s="118"/>
      <c r="C143" s="132"/>
      <c r="D143" s="132"/>
      <c r="E143" s="132"/>
      <c r="F143" s="132"/>
      <c r="G143" s="132"/>
      <c r="H143" s="132"/>
      <c r="I143" s="132"/>
      <c r="J143" s="132"/>
      <c r="K143" s="132"/>
      <c r="L143" s="132"/>
    </row>
    <row r="144" spans="1:12" ht="36" x14ac:dyDescent="0.3">
      <c r="A144" s="133"/>
      <c r="B144" s="118" t="s">
        <v>831</v>
      </c>
      <c r="C144" s="132">
        <v>0</v>
      </c>
      <c r="D144" s="132">
        <v>0</v>
      </c>
      <c r="E144" s="132">
        <v>0</v>
      </c>
      <c r="F144" s="132">
        <v>0</v>
      </c>
      <c r="G144" s="132">
        <v>0</v>
      </c>
      <c r="H144" s="132">
        <v>0</v>
      </c>
      <c r="I144" s="132">
        <v>0</v>
      </c>
      <c r="J144" s="132">
        <v>0</v>
      </c>
      <c r="K144" s="132">
        <v>0</v>
      </c>
      <c r="L144" s="132">
        <v>0</v>
      </c>
    </row>
    <row r="145" spans="1:12" x14ac:dyDescent="0.3">
      <c r="A145" s="133"/>
      <c r="B145" s="118" t="s">
        <v>832</v>
      </c>
      <c r="C145" s="132">
        <v>0</v>
      </c>
      <c r="D145" s="132">
        <v>0</v>
      </c>
      <c r="E145" s="132">
        <v>0</v>
      </c>
      <c r="F145" s="132">
        <v>0</v>
      </c>
      <c r="G145" s="132">
        <v>0</v>
      </c>
      <c r="H145" s="132">
        <v>0</v>
      </c>
      <c r="I145" s="132">
        <v>0</v>
      </c>
      <c r="J145" s="132">
        <v>0</v>
      </c>
      <c r="K145" s="132">
        <v>0</v>
      </c>
      <c r="L145" s="132">
        <v>0</v>
      </c>
    </row>
    <row r="146" spans="1:12" s="137" customFormat="1" ht="72" x14ac:dyDescent="0.3">
      <c r="A146" s="140">
        <v>29</v>
      </c>
      <c r="B146" s="141" t="s">
        <v>833</v>
      </c>
      <c r="C146" s="132">
        <v>0</v>
      </c>
      <c r="D146" s="132">
        <v>0</v>
      </c>
      <c r="E146" s="132">
        <v>0</v>
      </c>
      <c r="F146" s="132">
        <v>0</v>
      </c>
      <c r="G146" s="132">
        <v>0</v>
      </c>
      <c r="H146" s="132">
        <v>0</v>
      </c>
      <c r="I146" s="132">
        <v>0</v>
      </c>
      <c r="J146" s="132">
        <v>0</v>
      </c>
      <c r="K146" s="132">
        <v>0</v>
      </c>
      <c r="L146" s="132">
        <v>0</v>
      </c>
    </row>
    <row r="147" spans="1:12" ht="36.6" customHeight="1" x14ac:dyDescent="0.3">
      <c r="A147" s="587" t="s">
        <v>945</v>
      </c>
      <c r="B147" s="587"/>
      <c r="C147" s="207">
        <f>C123+C141</f>
        <v>0</v>
      </c>
      <c r="D147" s="207">
        <f t="shared" ref="D147:L148" si="75">D123+D141</f>
        <v>0</v>
      </c>
      <c r="E147" s="207">
        <f t="shared" si="75"/>
        <v>0</v>
      </c>
      <c r="F147" s="207">
        <f t="shared" si="75"/>
        <v>0</v>
      </c>
      <c r="G147" s="207">
        <f t="shared" si="75"/>
        <v>0</v>
      </c>
      <c r="H147" s="207">
        <f t="shared" si="75"/>
        <v>0</v>
      </c>
      <c r="I147" s="207">
        <f t="shared" si="75"/>
        <v>0</v>
      </c>
      <c r="J147" s="207">
        <f t="shared" si="75"/>
        <v>0</v>
      </c>
      <c r="K147" s="207">
        <f t="shared" si="75"/>
        <v>0</v>
      </c>
      <c r="L147" s="207">
        <f t="shared" si="75"/>
        <v>0</v>
      </c>
    </row>
    <row r="148" spans="1:12" ht="26.4" customHeight="1" x14ac:dyDescent="0.3">
      <c r="A148" s="590" t="s">
        <v>834</v>
      </c>
      <c r="B148" s="590"/>
      <c r="C148" s="208">
        <f>C147+C122</f>
        <v>0</v>
      </c>
      <c r="D148" s="208">
        <f t="shared" si="75"/>
        <v>0</v>
      </c>
      <c r="E148" s="208">
        <f t="shared" si="75"/>
        <v>0</v>
      </c>
      <c r="F148" s="208">
        <f t="shared" si="75"/>
        <v>0</v>
      </c>
      <c r="G148" s="208">
        <f t="shared" si="75"/>
        <v>0</v>
      </c>
      <c r="H148" s="208">
        <f t="shared" si="75"/>
        <v>0</v>
      </c>
      <c r="I148" s="208">
        <f t="shared" si="75"/>
        <v>0</v>
      </c>
      <c r="J148" s="208">
        <f t="shared" si="75"/>
        <v>0</v>
      </c>
      <c r="K148" s="208">
        <f t="shared" si="75"/>
        <v>0</v>
      </c>
      <c r="L148" s="208">
        <f t="shared" si="75"/>
        <v>0</v>
      </c>
    </row>
    <row r="149" spans="1:12" ht="26.4" customHeight="1" x14ac:dyDescent="0.3">
      <c r="A149" s="574" t="s">
        <v>905</v>
      </c>
      <c r="B149" s="574"/>
      <c r="C149" s="135">
        <f>C68-C122</f>
        <v>0</v>
      </c>
      <c r="D149" s="135">
        <f t="shared" ref="D149:L149" si="76">D68-D122</f>
        <v>0</v>
      </c>
      <c r="E149" s="135">
        <f t="shared" si="76"/>
        <v>0</v>
      </c>
      <c r="F149" s="135">
        <f t="shared" si="76"/>
        <v>0</v>
      </c>
      <c r="G149" s="135">
        <f t="shared" si="76"/>
        <v>0</v>
      </c>
      <c r="H149" s="135">
        <f t="shared" si="76"/>
        <v>0</v>
      </c>
      <c r="I149" s="135">
        <f t="shared" si="76"/>
        <v>0</v>
      </c>
      <c r="J149" s="135">
        <f t="shared" si="76"/>
        <v>0</v>
      </c>
      <c r="K149" s="135">
        <f t="shared" si="76"/>
        <v>0</v>
      </c>
      <c r="L149" s="135">
        <f t="shared" si="76"/>
        <v>0</v>
      </c>
    </row>
    <row r="150" spans="1:12" ht="26.4" customHeight="1" x14ac:dyDescent="0.3">
      <c r="A150" s="574" t="s">
        <v>906</v>
      </c>
      <c r="B150" s="574"/>
      <c r="C150" s="135">
        <f>C95-C147</f>
        <v>0</v>
      </c>
      <c r="D150" s="135">
        <f t="shared" ref="D150:L150" si="77">D95-D147</f>
        <v>0</v>
      </c>
      <c r="E150" s="135">
        <f t="shared" si="77"/>
        <v>0</v>
      </c>
      <c r="F150" s="135">
        <f t="shared" si="77"/>
        <v>0</v>
      </c>
      <c r="G150" s="135">
        <f t="shared" si="77"/>
        <v>0</v>
      </c>
      <c r="H150" s="135">
        <f t="shared" si="77"/>
        <v>0</v>
      </c>
      <c r="I150" s="135">
        <f t="shared" si="77"/>
        <v>0</v>
      </c>
      <c r="J150" s="135">
        <f t="shared" si="77"/>
        <v>0</v>
      </c>
      <c r="K150" s="135">
        <f t="shared" si="77"/>
        <v>0</v>
      </c>
      <c r="L150" s="135">
        <f t="shared" si="77"/>
        <v>0</v>
      </c>
    </row>
    <row r="151" spans="1:12" ht="26.4" customHeight="1" x14ac:dyDescent="0.3">
      <c r="A151" s="574" t="s">
        <v>907</v>
      </c>
      <c r="B151" s="574"/>
      <c r="C151" s="135">
        <f>C149+C150</f>
        <v>0</v>
      </c>
      <c r="D151" s="135">
        <f t="shared" ref="D151:L151" si="78">D149+D150</f>
        <v>0</v>
      </c>
      <c r="E151" s="135">
        <f t="shared" si="78"/>
        <v>0</v>
      </c>
      <c r="F151" s="135">
        <f t="shared" si="78"/>
        <v>0</v>
      </c>
      <c r="G151" s="135">
        <f t="shared" si="78"/>
        <v>0</v>
      </c>
      <c r="H151" s="135">
        <f t="shared" si="78"/>
        <v>0</v>
      </c>
      <c r="I151" s="135">
        <f t="shared" si="78"/>
        <v>0</v>
      </c>
      <c r="J151" s="135">
        <f t="shared" si="78"/>
        <v>0</v>
      </c>
      <c r="K151" s="135">
        <f t="shared" si="78"/>
        <v>0</v>
      </c>
      <c r="L151" s="135">
        <f t="shared" si="78"/>
        <v>0</v>
      </c>
    </row>
    <row r="152" spans="1:12" ht="38.4" customHeight="1" x14ac:dyDescent="0.3">
      <c r="A152" s="574" t="s">
        <v>835</v>
      </c>
      <c r="B152" s="574"/>
      <c r="C152" s="135">
        <f>C41+C151</f>
        <v>0</v>
      </c>
      <c r="D152" s="135">
        <f t="shared" ref="D152:L152" si="79">D41+D151</f>
        <v>0</v>
      </c>
      <c r="E152" s="135">
        <f t="shared" si="79"/>
        <v>0</v>
      </c>
      <c r="F152" s="135">
        <f t="shared" si="79"/>
        <v>0</v>
      </c>
      <c r="G152" s="135">
        <f t="shared" si="79"/>
        <v>0</v>
      </c>
      <c r="H152" s="135">
        <f t="shared" si="79"/>
        <v>0</v>
      </c>
      <c r="I152" s="135">
        <f t="shared" si="79"/>
        <v>0</v>
      </c>
      <c r="J152" s="135">
        <f t="shared" si="79"/>
        <v>0</v>
      </c>
      <c r="K152" s="135">
        <f t="shared" si="79"/>
        <v>0</v>
      </c>
      <c r="L152" s="135">
        <f t="shared" si="79"/>
        <v>0</v>
      </c>
    </row>
    <row r="153" spans="1:12" x14ac:dyDescent="0.3">
      <c r="A153" s="133">
        <v>30</v>
      </c>
      <c r="B153" s="122" t="s">
        <v>760</v>
      </c>
      <c r="C153" s="132">
        <v>0</v>
      </c>
      <c r="D153" s="132">
        <v>0</v>
      </c>
      <c r="E153" s="132">
        <v>0</v>
      </c>
      <c r="F153" s="132">
        <v>0</v>
      </c>
      <c r="G153" s="132">
        <v>0</v>
      </c>
      <c r="H153" s="132">
        <v>0</v>
      </c>
      <c r="I153" s="132">
        <v>0</v>
      </c>
      <c r="J153" s="132">
        <v>0</v>
      </c>
      <c r="K153" s="132">
        <v>0</v>
      </c>
      <c r="L153" s="132">
        <v>0</v>
      </c>
    </row>
    <row r="154" spans="1:12" x14ac:dyDescent="0.3">
      <c r="A154" s="133">
        <v>31</v>
      </c>
      <c r="B154" s="122" t="s">
        <v>761</v>
      </c>
      <c r="C154" s="132">
        <v>0</v>
      </c>
      <c r="D154" s="132">
        <v>0</v>
      </c>
      <c r="E154" s="132">
        <v>0</v>
      </c>
      <c r="F154" s="132">
        <v>0</v>
      </c>
      <c r="G154" s="132">
        <v>0</v>
      </c>
      <c r="H154" s="132">
        <v>0</v>
      </c>
      <c r="I154" s="132">
        <v>0</v>
      </c>
      <c r="J154" s="132">
        <v>0</v>
      </c>
      <c r="K154" s="132">
        <v>0</v>
      </c>
      <c r="L154" s="132">
        <v>0</v>
      </c>
    </row>
    <row r="155" spans="1:12" x14ac:dyDescent="0.3">
      <c r="A155" s="133">
        <v>32</v>
      </c>
      <c r="B155" s="122" t="s">
        <v>836</v>
      </c>
      <c r="C155" s="132">
        <v>0</v>
      </c>
      <c r="D155" s="132">
        <v>0</v>
      </c>
      <c r="E155" s="132">
        <v>0</v>
      </c>
      <c r="F155" s="132">
        <v>0</v>
      </c>
      <c r="G155" s="132">
        <v>0</v>
      </c>
      <c r="H155" s="132">
        <v>0</v>
      </c>
      <c r="I155" s="132">
        <v>0</v>
      </c>
      <c r="J155" s="132">
        <v>0</v>
      </c>
      <c r="K155" s="132">
        <v>0</v>
      </c>
      <c r="L155" s="132">
        <v>0</v>
      </c>
    </row>
    <row r="156" spans="1:12" x14ac:dyDescent="0.3">
      <c r="A156" s="133">
        <v>33</v>
      </c>
      <c r="B156" s="122" t="s">
        <v>837</v>
      </c>
      <c r="C156" s="132">
        <v>0</v>
      </c>
      <c r="D156" s="132">
        <v>0</v>
      </c>
      <c r="E156" s="132">
        <v>0</v>
      </c>
      <c r="F156" s="132">
        <v>0</v>
      </c>
      <c r="G156" s="132">
        <v>0</v>
      </c>
      <c r="H156" s="132">
        <v>0</v>
      </c>
      <c r="I156" s="132">
        <v>0</v>
      </c>
      <c r="J156" s="132">
        <v>0</v>
      </c>
      <c r="K156" s="132">
        <v>0</v>
      </c>
      <c r="L156" s="132">
        <v>0</v>
      </c>
    </row>
    <row r="157" spans="1:12" ht="27.6" customHeight="1" x14ac:dyDescent="0.3">
      <c r="A157" s="133">
        <v>34</v>
      </c>
      <c r="B157" s="122" t="s">
        <v>838</v>
      </c>
      <c r="C157" s="132">
        <v>0</v>
      </c>
      <c r="D157" s="132">
        <v>0</v>
      </c>
      <c r="E157" s="132">
        <v>0</v>
      </c>
      <c r="F157" s="132">
        <v>0</v>
      </c>
      <c r="G157" s="132">
        <v>0</v>
      </c>
      <c r="H157" s="132">
        <v>0</v>
      </c>
      <c r="I157" s="132">
        <v>0</v>
      </c>
      <c r="J157" s="132">
        <v>0</v>
      </c>
      <c r="K157" s="132">
        <v>0</v>
      </c>
      <c r="L157" s="132">
        <v>0</v>
      </c>
    </row>
    <row r="158" spans="1:12" x14ac:dyDescent="0.3">
      <c r="A158" s="581" t="s">
        <v>839</v>
      </c>
      <c r="B158" s="581"/>
      <c r="C158" s="135">
        <f>C153-C154+C155+C156+C157</f>
        <v>0</v>
      </c>
      <c r="D158" s="135">
        <f t="shared" ref="D158:G158" si="80">D153-D154+D155+D156+D157</f>
        <v>0</v>
      </c>
      <c r="E158" s="135">
        <f t="shared" si="80"/>
        <v>0</v>
      </c>
      <c r="F158" s="135">
        <f t="shared" si="80"/>
        <v>0</v>
      </c>
      <c r="G158" s="135">
        <f t="shared" si="80"/>
        <v>0</v>
      </c>
      <c r="H158" s="135">
        <f t="shared" ref="H158:L158" si="81">H153-H154+H155+H156+H157</f>
        <v>0</v>
      </c>
      <c r="I158" s="135">
        <f t="shared" si="81"/>
        <v>0</v>
      </c>
      <c r="J158" s="135">
        <f t="shared" si="81"/>
        <v>0</v>
      </c>
      <c r="K158" s="135">
        <f t="shared" si="81"/>
        <v>0</v>
      </c>
      <c r="L158" s="135">
        <f t="shared" si="81"/>
        <v>0</v>
      </c>
    </row>
    <row r="159" spans="1:12" x14ac:dyDescent="0.3">
      <c r="A159" s="574" t="s">
        <v>794</v>
      </c>
      <c r="B159" s="574"/>
      <c r="C159" s="135">
        <f>C41</f>
        <v>0</v>
      </c>
      <c r="D159" s="135">
        <f t="shared" ref="D159:L159" si="82">D41</f>
        <v>0</v>
      </c>
      <c r="E159" s="135">
        <f t="shared" si="82"/>
        <v>0</v>
      </c>
      <c r="F159" s="135">
        <f t="shared" si="82"/>
        <v>0</v>
      </c>
      <c r="G159" s="135">
        <f t="shared" si="82"/>
        <v>0</v>
      </c>
      <c r="H159" s="135">
        <f t="shared" si="82"/>
        <v>0</v>
      </c>
      <c r="I159" s="135">
        <f t="shared" si="82"/>
        <v>0</v>
      </c>
      <c r="J159" s="135">
        <f t="shared" si="82"/>
        <v>0</v>
      </c>
      <c r="K159" s="135">
        <f t="shared" si="82"/>
        <v>0</v>
      </c>
      <c r="L159" s="135">
        <f t="shared" si="82"/>
        <v>0</v>
      </c>
    </row>
    <row r="160" spans="1:12" x14ac:dyDescent="0.3">
      <c r="A160" s="574" t="s">
        <v>840</v>
      </c>
      <c r="B160" s="574"/>
      <c r="C160" s="135">
        <f>C151-C158</f>
        <v>0</v>
      </c>
      <c r="D160" s="135">
        <f t="shared" ref="D160:L160" si="83">D151-D158</f>
        <v>0</v>
      </c>
      <c r="E160" s="135">
        <f t="shared" si="83"/>
        <v>0</v>
      </c>
      <c r="F160" s="135">
        <f t="shared" si="83"/>
        <v>0</v>
      </c>
      <c r="G160" s="135">
        <f t="shared" si="83"/>
        <v>0</v>
      </c>
      <c r="H160" s="135">
        <f t="shared" si="83"/>
        <v>0</v>
      </c>
      <c r="I160" s="135">
        <f t="shared" si="83"/>
        <v>0</v>
      </c>
      <c r="J160" s="135">
        <f t="shared" si="83"/>
        <v>0</v>
      </c>
      <c r="K160" s="135">
        <f t="shared" si="83"/>
        <v>0</v>
      </c>
      <c r="L160" s="135">
        <f t="shared" si="83"/>
        <v>0</v>
      </c>
    </row>
    <row r="161" spans="1:12" x14ac:dyDescent="0.3">
      <c r="A161" s="582" t="s">
        <v>841</v>
      </c>
      <c r="B161" s="583"/>
      <c r="C161" s="583"/>
      <c r="D161" s="583"/>
      <c r="E161" s="583"/>
      <c r="F161" s="583"/>
      <c r="G161" s="583"/>
    </row>
    <row r="162" spans="1:12" x14ac:dyDescent="0.3">
      <c r="A162" s="574" t="s">
        <v>842</v>
      </c>
      <c r="B162" s="574"/>
      <c r="C162" s="135">
        <f>C159+C160</f>
        <v>0</v>
      </c>
      <c r="D162" s="135">
        <f t="shared" ref="D162:F162" si="84">D159+D160</f>
        <v>0</v>
      </c>
      <c r="E162" s="135">
        <f t="shared" si="84"/>
        <v>0</v>
      </c>
      <c r="F162" s="135">
        <f t="shared" si="84"/>
        <v>0</v>
      </c>
      <c r="G162" s="135">
        <f>G159+G160</f>
        <v>0</v>
      </c>
      <c r="H162" s="135">
        <f t="shared" ref="H162:L162" si="85">H159+H160</f>
        <v>0</v>
      </c>
      <c r="I162" s="135">
        <f t="shared" si="85"/>
        <v>0</v>
      </c>
      <c r="J162" s="135">
        <f t="shared" si="85"/>
        <v>0</v>
      </c>
      <c r="K162" s="135">
        <f t="shared" si="85"/>
        <v>0</v>
      </c>
      <c r="L162" s="135">
        <f t="shared" si="85"/>
        <v>0</v>
      </c>
    </row>
    <row r="163" spans="1:12" x14ac:dyDescent="0.3">
      <c r="A163" s="574" t="s">
        <v>762</v>
      </c>
      <c r="B163" s="574"/>
      <c r="C163" s="135">
        <v>0</v>
      </c>
      <c r="D163" s="135">
        <f>C164</f>
        <v>0</v>
      </c>
      <c r="E163" s="135">
        <f t="shared" ref="E163:G163" si="86">D164</f>
        <v>0</v>
      </c>
      <c r="F163" s="135">
        <f t="shared" si="86"/>
        <v>0</v>
      </c>
      <c r="G163" s="135">
        <f t="shared" si="86"/>
        <v>0</v>
      </c>
      <c r="H163" s="135">
        <f t="shared" ref="H163" si="87">G164</f>
        <v>0</v>
      </c>
      <c r="I163" s="135">
        <f t="shared" ref="I163" si="88">H164</f>
        <v>0</v>
      </c>
      <c r="J163" s="135">
        <f t="shared" ref="J163" si="89">I164</f>
        <v>0</v>
      </c>
      <c r="K163" s="135">
        <f t="shared" ref="K163" si="90">J164</f>
        <v>0</v>
      </c>
      <c r="L163" s="135">
        <f t="shared" ref="L163" si="91">K164</f>
        <v>0</v>
      </c>
    </row>
    <row r="164" spans="1:12" x14ac:dyDescent="0.3">
      <c r="A164" s="574" t="s">
        <v>763</v>
      </c>
      <c r="B164" s="574"/>
      <c r="C164" s="135">
        <f>C163+C162</f>
        <v>0</v>
      </c>
      <c r="D164" s="135">
        <f t="shared" ref="D164:G164" si="92">D163+D162</f>
        <v>0</v>
      </c>
      <c r="E164" s="135">
        <f t="shared" si="92"/>
        <v>0</v>
      </c>
      <c r="F164" s="135">
        <f t="shared" si="92"/>
        <v>0</v>
      </c>
      <c r="G164" s="135">
        <f t="shared" si="92"/>
        <v>0</v>
      </c>
      <c r="H164" s="135">
        <f t="shared" ref="H164:L164" si="93">H163+H162</f>
        <v>0</v>
      </c>
      <c r="I164" s="135">
        <f t="shared" si="93"/>
        <v>0</v>
      </c>
      <c r="J164" s="135">
        <f t="shared" si="93"/>
        <v>0</v>
      </c>
      <c r="K164" s="135">
        <f t="shared" si="93"/>
        <v>0</v>
      </c>
      <c r="L164" s="135">
        <f t="shared" si="93"/>
        <v>0</v>
      </c>
    </row>
    <row r="166" spans="1:12" ht="28.95" customHeight="1" x14ac:dyDescent="0.3">
      <c r="A166" s="575" t="s">
        <v>843</v>
      </c>
      <c r="B166" s="575"/>
      <c r="C166" s="575"/>
      <c r="D166" s="575"/>
      <c r="E166" s="575"/>
      <c r="F166" s="575"/>
      <c r="G166" s="575"/>
      <c r="H166" s="575"/>
      <c r="I166" s="575"/>
      <c r="J166" s="575"/>
      <c r="K166" s="575"/>
      <c r="L166" s="575"/>
    </row>
    <row r="167" spans="1:12" x14ac:dyDescent="0.3">
      <c r="A167" s="577" t="s">
        <v>772</v>
      </c>
      <c r="B167" s="579" t="s">
        <v>773</v>
      </c>
      <c r="C167" s="584" t="s">
        <v>742</v>
      </c>
      <c r="D167" s="585"/>
      <c r="E167" s="585"/>
      <c r="F167" s="585"/>
      <c r="G167" s="585"/>
    </row>
    <row r="168" spans="1:12" x14ac:dyDescent="0.3">
      <c r="A168" s="578"/>
      <c r="B168" s="580"/>
      <c r="C168" s="130" t="s">
        <v>743</v>
      </c>
      <c r="D168" s="130" t="s">
        <v>744</v>
      </c>
      <c r="E168" s="130" t="s">
        <v>745</v>
      </c>
      <c r="F168" s="130" t="s">
        <v>746</v>
      </c>
      <c r="G168" s="130" t="s">
        <v>747</v>
      </c>
      <c r="H168" s="130" t="s">
        <v>748</v>
      </c>
      <c r="I168" s="130" t="s">
        <v>749</v>
      </c>
      <c r="J168" s="130" t="s">
        <v>750</v>
      </c>
      <c r="K168" s="130" t="s">
        <v>751</v>
      </c>
      <c r="L168" s="130" t="s">
        <v>752</v>
      </c>
    </row>
    <row r="169" spans="1:12" x14ac:dyDescent="0.3">
      <c r="A169" s="586" t="s">
        <v>844</v>
      </c>
      <c r="B169" s="586"/>
      <c r="C169" s="586"/>
      <c r="D169" s="586"/>
      <c r="E169" s="586"/>
      <c r="F169" s="586"/>
      <c r="G169" s="586"/>
    </row>
    <row r="170" spans="1:12" x14ac:dyDescent="0.3">
      <c r="A170" s="117">
        <v>1</v>
      </c>
      <c r="B170" s="143" t="s">
        <v>845</v>
      </c>
      <c r="C170" s="144">
        <f>C46+C49+C52+C55+C58+C73+C76+C79+C82</f>
        <v>0</v>
      </c>
      <c r="D170" s="144">
        <f t="shared" ref="D170:L170" si="94">D46+D49+D52+D55+D58+D73+D76+D79+D82</f>
        <v>0</v>
      </c>
      <c r="E170" s="144">
        <f t="shared" si="94"/>
        <v>0</v>
      </c>
      <c r="F170" s="144">
        <f t="shared" si="94"/>
        <v>0</v>
      </c>
      <c r="G170" s="144">
        <f t="shared" si="94"/>
        <v>0</v>
      </c>
      <c r="H170" s="144">
        <f t="shared" si="94"/>
        <v>0</v>
      </c>
      <c r="I170" s="144">
        <f t="shared" si="94"/>
        <v>0</v>
      </c>
      <c r="J170" s="144">
        <f t="shared" si="94"/>
        <v>0</v>
      </c>
      <c r="K170" s="144">
        <f t="shared" si="94"/>
        <v>0</v>
      </c>
      <c r="L170" s="144">
        <f t="shared" si="94"/>
        <v>0</v>
      </c>
    </row>
    <row r="171" spans="1:12" ht="36" x14ac:dyDescent="0.3">
      <c r="A171" s="117">
        <v>2</v>
      </c>
      <c r="B171" s="143" t="s">
        <v>846</v>
      </c>
      <c r="C171" s="145">
        <v>0</v>
      </c>
      <c r="D171" s="145">
        <v>0</v>
      </c>
      <c r="E171" s="145">
        <v>0</v>
      </c>
      <c r="F171" s="145">
        <v>0</v>
      </c>
      <c r="G171" s="145">
        <v>0</v>
      </c>
      <c r="H171" s="145">
        <v>0</v>
      </c>
      <c r="I171" s="145">
        <v>0</v>
      </c>
      <c r="J171" s="145">
        <v>0</v>
      </c>
      <c r="K171" s="145">
        <v>0</v>
      </c>
      <c r="L171" s="145">
        <v>0</v>
      </c>
    </row>
    <row r="172" spans="1:12" ht="36" x14ac:dyDescent="0.3">
      <c r="A172" s="117">
        <v>3</v>
      </c>
      <c r="B172" s="143" t="s">
        <v>847</v>
      </c>
      <c r="C172" s="145">
        <v>0</v>
      </c>
      <c r="D172" s="145">
        <v>0</v>
      </c>
      <c r="E172" s="145">
        <v>0</v>
      </c>
      <c r="F172" s="145">
        <v>0</v>
      </c>
      <c r="G172" s="145">
        <v>0</v>
      </c>
      <c r="H172" s="145">
        <v>0</v>
      </c>
      <c r="I172" s="145">
        <v>0</v>
      </c>
      <c r="J172" s="145">
        <v>0</v>
      </c>
      <c r="K172" s="145">
        <v>0</v>
      </c>
      <c r="L172" s="145">
        <v>0</v>
      </c>
    </row>
    <row r="173" spans="1:12" ht="36" x14ac:dyDescent="0.3">
      <c r="A173" s="117">
        <v>4</v>
      </c>
      <c r="B173" s="143" t="s">
        <v>848</v>
      </c>
      <c r="C173" s="145">
        <v>0</v>
      </c>
      <c r="D173" s="145">
        <v>0</v>
      </c>
      <c r="E173" s="145">
        <v>0</v>
      </c>
      <c r="F173" s="145">
        <v>0</v>
      </c>
      <c r="G173" s="145">
        <v>0</v>
      </c>
      <c r="H173" s="145">
        <v>0</v>
      </c>
      <c r="I173" s="145">
        <v>0</v>
      </c>
      <c r="J173" s="145">
        <v>0</v>
      </c>
      <c r="K173" s="145">
        <v>0</v>
      </c>
      <c r="L173" s="145">
        <v>0</v>
      </c>
    </row>
    <row r="174" spans="1:12" x14ac:dyDescent="0.3">
      <c r="A174" s="573" t="s">
        <v>849</v>
      </c>
      <c r="B174" s="573" t="s">
        <v>758</v>
      </c>
      <c r="C174" s="147">
        <f>SUM(C170:C173)</f>
        <v>0</v>
      </c>
      <c r="D174" s="147">
        <f t="shared" ref="D174:G174" si="95">SUM(D170:D173)</f>
        <v>0</v>
      </c>
      <c r="E174" s="147">
        <f t="shared" si="95"/>
        <v>0</v>
      </c>
      <c r="F174" s="147">
        <f t="shared" si="95"/>
        <v>0</v>
      </c>
      <c r="G174" s="147">
        <f t="shared" si="95"/>
        <v>0</v>
      </c>
      <c r="H174" s="147">
        <f t="shared" ref="H174:L174" si="96">SUM(H170:H173)</f>
        <v>0</v>
      </c>
      <c r="I174" s="147">
        <f t="shared" si="96"/>
        <v>0</v>
      </c>
      <c r="J174" s="147">
        <f t="shared" si="96"/>
        <v>0</v>
      </c>
      <c r="K174" s="147">
        <f t="shared" si="96"/>
        <v>0</v>
      </c>
      <c r="L174" s="147">
        <f t="shared" si="96"/>
        <v>0</v>
      </c>
    </row>
    <row r="175" spans="1:12" x14ac:dyDescent="0.3">
      <c r="A175" s="576" t="s">
        <v>850</v>
      </c>
      <c r="B175" s="576"/>
      <c r="C175" s="576"/>
      <c r="D175" s="576"/>
      <c r="E175" s="576"/>
      <c r="F175" s="576"/>
      <c r="G175" s="576"/>
    </row>
    <row r="176" spans="1:12" ht="24" x14ac:dyDescent="0.3">
      <c r="A176" s="117">
        <v>5</v>
      </c>
      <c r="B176" s="143" t="s">
        <v>851</v>
      </c>
      <c r="C176" s="148">
        <f>C100+C103+C109+C106+C125+C128+C131+C134</f>
        <v>0</v>
      </c>
      <c r="D176" s="148">
        <f t="shared" ref="D176:L176" si="97">D100+D103+D109+D106+D125+D128+D131+D134</f>
        <v>0</v>
      </c>
      <c r="E176" s="148">
        <f t="shared" si="97"/>
        <v>0</v>
      </c>
      <c r="F176" s="148">
        <f t="shared" si="97"/>
        <v>0</v>
      </c>
      <c r="G176" s="148">
        <f t="shared" si="97"/>
        <v>0</v>
      </c>
      <c r="H176" s="148">
        <f t="shared" si="97"/>
        <v>0</v>
      </c>
      <c r="I176" s="148">
        <f t="shared" si="97"/>
        <v>0</v>
      </c>
      <c r="J176" s="148">
        <f t="shared" si="97"/>
        <v>0</v>
      </c>
      <c r="K176" s="148">
        <f t="shared" si="97"/>
        <v>0</v>
      </c>
      <c r="L176" s="148">
        <f t="shared" si="97"/>
        <v>0</v>
      </c>
    </row>
    <row r="177" spans="1:12" x14ac:dyDescent="0.3">
      <c r="A177" s="117">
        <v>6</v>
      </c>
      <c r="B177" s="143" t="s">
        <v>852</v>
      </c>
      <c r="C177" s="148">
        <f>C111+C112+C136+C137</f>
        <v>0</v>
      </c>
      <c r="D177" s="148">
        <f t="shared" ref="D177:L177" si="98">D111+D112+D136+D137</f>
        <v>0</v>
      </c>
      <c r="E177" s="148">
        <f t="shared" si="98"/>
        <v>0</v>
      </c>
      <c r="F177" s="148">
        <f t="shared" si="98"/>
        <v>0</v>
      </c>
      <c r="G177" s="148">
        <f t="shared" si="98"/>
        <v>0</v>
      </c>
      <c r="H177" s="148">
        <f t="shared" si="98"/>
        <v>0</v>
      </c>
      <c r="I177" s="148">
        <f t="shared" si="98"/>
        <v>0</v>
      </c>
      <c r="J177" s="148">
        <f t="shared" si="98"/>
        <v>0</v>
      </c>
      <c r="K177" s="148">
        <f t="shared" si="98"/>
        <v>0</v>
      </c>
      <c r="L177" s="148">
        <f t="shared" si="98"/>
        <v>0</v>
      </c>
    </row>
    <row r="178" spans="1:12" ht="24" x14ac:dyDescent="0.3">
      <c r="A178" s="117">
        <v>7</v>
      </c>
      <c r="B178" s="143" t="s">
        <v>853</v>
      </c>
      <c r="C178" s="149">
        <v>0</v>
      </c>
      <c r="D178" s="149">
        <v>0</v>
      </c>
      <c r="E178" s="149">
        <v>0</v>
      </c>
      <c r="F178" s="149">
        <v>0</v>
      </c>
      <c r="G178" s="149">
        <v>0</v>
      </c>
      <c r="H178" s="149">
        <v>0</v>
      </c>
      <c r="I178" s="149">
        <v>0</v>
      </c>
      <c r="J178" s="149">
        <v>0</v>
      </c>
      <c r="K178" s="149">
        <v>0</v>
      </c>
      <c r="L178" s="149">
        <v>0</v>
      </c>
    </row>
    <row r="179" spans="1:12" ht="48" x14ac:dyDescent="0.3">
      <c r="A179" s="117">
        <v>8</v>
      </c>
      <c r="B179" s="143" t="s">
        <v>825</v>
      </c>
      <c r="C179" s="148">
        <f>C114+C139</f>
        <v>0</v>
      </c>
      <c r="D179" s="148">
        <f t="shared" ref="D179:L179" si="99">D114+D139</f>
        <v>0</v>
      </c>
      <c r="E179" s="148">
        <f t="shared" si="99"/>
        <v>0</v>
      </c>
      <c r="F179" s="148">
        <f t="shared" si="99"/>
        <v>0</v>
      </c>
      <c r="G179" s="148">
        <f t="shared" si="99"/>
        <v>0</v>
      </c>
      <c r="H179" s="148">
        <f t="shared" si="99"/>
        <v>0</v>
      </c>
      <c r="I179" s="148">
        <f t="shared" si="99"/>
        <v>0</v>
      </c>
      <c r="J179" s="148">
        <f t="shared" si="99"/>
        <v>0</v>
      </c>
      <c r="K179" s="148">
        <f t="shared" si="99"/>
        <v>0</v>
      </c>
      <c r="L179" s="148">
        <f t="shared" si="99"/>
        <v>0</v>
      </c>
    </row>
    <row r="180" spans="1:12" x14ac:dyDescent="0.3">
      <c r="A180" s="573" t="s">
        <v>854</v>
      </c>
      <c r="B180" s="573"/>
      <c r="C180" s="146">
        <f>SUM(C176:C179)</f>
        <v>0</v>
      </c>
      <c r="D180" s="146">
        <f t="shared" ref="D180:G180" si="100">SUM(D176:D179)</f>
        <v>0</v>
      </c>
      <c r="E180" s="146">
        <f t="shared" si="100"/>
        <v>0</v>
      </c>
      <c r="F180" s="146">
        <f t="shared" si="100"/>
        <v>0</v>
      </c>
      <c r="G180" s="146">
        <f t="shared" si="100"/>
        <v>0</v>
      </c>
      <c r="H180" s="146">
        <f t="shared" ref="H180:L180" si="101">SUM(H176:H179)</f>
        <v>0</v>
      </c>
      <c r="I180" s="146">
        <f t="shared" si="101"/>
        <v>0</v>
      </c>
      <c r="J180" s="146">
        <f t="shared" si="101"/>
        <v>0</v>
      </c>
      <c r="K180" s="146">
        <f t="shared" si="101"/>
        <v>0</v>
      </c>
      <c r="L180" s="146">
        <f t="shared" si="101"/>
        <v>0</v>
      </c>
    </row>
    <row r="181" spans="1:12" x14ac:dyDescent="0.3">
      <c r="A181" s="573" t="s">
        <v>855</v>
      </c>
      <c r="B181" s="573" t="s">
        <v>856</v>
      </c>
      <c r="C181" s="146">
        <f>C174-C180</f>
        <v>0</v>
      </c>
      <c r="D181" s="146">
        <f t="shared" ref="D181:G181" si="102">D174-D180</f>
        <v>0</v>
      </c>
      <c r="E181" s="146">
        <f t="shared" si="102"/>
        <v>0</v>
      </c>
      <c r="F181" s="146">
        <f t="shared" si="102"/>
        <v>0</v>
      </c>
      <c r="G181" s="146">
        <f t="shared" si="102"/>
        <v>0</v>
      </c>
      <c r="H181" s="146">
        <f t="shared" ref="H181:L181" si="103">H174-H180</f>
        <v>0</v>
      </c>
      <c r="I181" s="146">
        <f t="shared" si="103"/>
        <v>0</v>
      </c>
      <c r="J181" s="146">
        <f t="shared" si="103"/>
        <v>0</v>
      </c>
      <c r="K181" s="146">
        <f t="shared" si="103"/>
        <v>0</v>
      </c>
      <c r="L181" s="146">
        <f t="shared" si="103"/>
        <v>0</v>
      </c>
    </row>
    <row r="182" spans="1:12" x14ac:dyDescent="0.3">
      <c r="A182" s="576" t="s">
        <v>857</v>
      </c>
      <c r="B182" s="576"/>
      <c r="C182" s="576"/>
      <c r="D182" s="576"/>
      <c r="E182" s="576"/>
      <c r="F182" s="576"/>
      <c r="G182" s="576"/>
    </row>
    <row r="183" spans="1:12" x14ac:dyDescent="0.3">
      <c r="A183" s="573" t="s">
        <v>858</v>
      </c>
      <c r="B183" s="573" t="s">
        <v>858</v>
      </c>
      <c r="C183" s="146">
        <f>C63</f>
        <v>0</v>
      </c>
      <c r="D183" s="146">
        <f>D63</f>
        <v>0</v>
      </c>
      <c r="E183" s="146">
        <f>E63</f>
        <v>0</v>
      </c>
      <c r="F183" s="146">
        <f>F63</f>
        <v>0</v>
      </c>
      <c r="G183" s="146">
        <f>G63</f>
        <v>0</v>
      </c>
      <c r="H183" s="146">
        <f t="shared" ref="H183:L183" si="104">H63</f>
        <v>0</v>
      </c>
      <c r="I183" s="146">
        <f t="shared" si="104"/>
        <v>0</v>
      </c>
      <c r="J183" s="146">
        <f t="shared" si="104"/>
        <v>0</v>
      </c>
      <c r="K183" s="146">
        <f t="shared" si="104"/>
        <v>0</v>
      </c>
      <c r="L183" s="146">
        <f t="shared" si="104"/>
        <v>0</v>
      </c>
    </row>
    <row r="184" spans="1:12" x14ac:dyDescent="0.3">
      <c r="A184" s="576" t="s">
        <v>859</v>
      </c>
      <c r="B184" s="576"/>
      <c r="C184" s="576"/>
      <c r="D184" s="576"/>
      <c r="E184" s="576"/>
      <c r="F184" s="576"/>
      <c r="G184" s="576"/>
    </row>
    <row r="185" spans="1:12" x14ac:dyDescent="0.3">
      <c r="A185" s="117">
        <v>9</v>
      </c>
      <c r="B185" s="143" t="s">
        <v>829</v>
      </c>
      <c r="C185" s="148">
        <f>C186+C187+C188</f>
        <v>0</v>
      </c>
      <c r="D185" s="148">
        <f t="shared" ref="D185:L185" si="105">D186+D187+D188</f>
        <v>0</v>
      </c>
      <c r="E185" s="148">
        <f t="shared" si="105"/>
        <v>0</v>
      </c>
      <c r="F185" s="148">
        <f t="shared" si="105"/>
        <v>0</v>
      </c>
      <c r="G185" s="148">
        <f t="shared" si="105"/>
        <v>0</v>
      </c>
      <c r="H185" s="148">
        <f t="shared" si="105"/>
        <v>0</v>
      </c>
      <c r="I185" s="148">
        <f t="shared" si="105"/>
        <v>0</v>
      </c>
      <c r="J185" s="148">
        <f t="shared" si="105"/>
        <v>0</v>
      </c>
      <c r="K185" s="148">
        <f t="shared" si="105"/>
        <v>0</v>
      </c>
      <c r="L185" s="148">
        <f t="shared" si="105"/>
        <v>0</v>
      </c>
    </row>
    <row r="186" spans="1:12" ht="24" x14ac:dyDescent="0.3">
      <c r="A186" s="117"/>
      <c r="B186" s="150" t="s">
        <v>830</v>
      </c>
      <c r="C186" s="151">
        <f>C118</f>
        <v>0</v>
      </c>
      <c r="D186" s="151">
        <f t="shared" ref="D186:L186" si="106">D118</f>
        <v>0</v>
      </c>
      <c r="E186" s="151">
        <f t="shared" si="106"/>
        <v>0</v>
      </c>
      <c r="F186" s="151">
        <f t="shared" si="106"/>
        <v>0</v>
      </c>
      <c r="G186" s="151">
        <f t="shared" si="106"/>
        <v>0</v>
      </c>
      <c r="H186" s="151">
        <f t="shared" si="106"/>
        <v>0</v>
      </c>
      <c r="I186" s="151">
        <f t="shared" si="106"/>
        <v>0</v>
      </c>
      <c r="J186" s="151">
        <f t="shared" si="106"/>
        <v>0</v>
      </c>
      <c r="K186" s="151">
        <f t="shared" si="106"/>
        <v>0</v>
      </c>
      <c r="L186" s="151">
        <f t="shared" si="106"/>
        <v>0</v>
      </c>
    </row>
    <row r="187" spans="1:12" ht="36" x14ac:dyDescent="0.3">
      <c r="A187" s="117"/>
      <c r="B187" s="150" t="s">
        <v>831</v>
      </c>
      <c r="C187" s="151">
        <f>C119+C144</f>
        <v>0</v>
      </c>
      <c r="D187" s="151">
        <f t="shared" ref="D187:L187" si="107">D119+D144</f>
        <v>0</v>
      </c>
      <c r="E187" s="151">
        <f t="shared" si="107"/>
        <v>0</v>
      </c>
      <c r="F187" s="151">
        <f t="shared" si="107"/>
        <v>0</v>
      </c>
      <c r="G187" s="151">
        <f t="shared" si="107"/>
        <v>0</v>
      </c>
      <c r="H187" s="151">
        <f t="shared" si="107"/>
        <v>0</v>
      </c>
      <c r="I187" s="151">
        <f t="shared" si="107"/>
        <v>0</v>
      </c>
      <c r="J187" s="151">
        <f t="shared" si="107"/>
        <v>0</v>
      </c>
      <c r="K187" s="151">
        <f t="shared" si="107"/>
        <v>0</v>
      </c>
      <c r="L187" s="151">
        <f t="shared" si="107"/>
        <v>0</v>
      </c>
    </row>
    <row r="188" spans="1:12" x14ac:dyDescent="0.3">
      <c r="A188" s="117"/>
      <c r="B188" s="150" t="s">
        <v>832</v>
      </c>
      <c r="C188" s="151">
        <f>C120+C145</f>
        <v>0</v>
      </c>
      <c r="D188" s="151">
        <f t="shared" ref="D188:L188" si="108">D120+D145</f>
        <v>0</v>
      </c>
      <c r="E188" s="151">
        <f t="shared" si="108"/>
        <v>0</v>
      </c>
      <c r="F188" s="151">
        <f t="shared" si="108"/>
        <v>0</v>
      </c>
      <c r="G188" s="151">
        <f t="shared" si="108"/>
        <v>0</v>
      </c>
      <c r="H188" s="151">
        <f t="shared" si="108"/>
        <v>0</v>
      </c>
      <c r="I188" s="151">
        <f t="shared" si="108"/>
        <v>0</v>
      </c>
      <c r="J188" s="151">
        <f t="shared" si="108"/>
        <v>0</v>
      </c>
      <c r="K188" s="151">
        <f t="shared" si="108"/>
        <v>0</v>
      </c>
      <c r="L188" s="151">
        <f t="shared" si="108"/>
        <v>0</v>
      </c>
    </row>
    <row r="189" spans="1:12" x14ac:dyDescent="0.3">
      <c r="A189" s="117">
        <v>10</v>
      </c>
      <c r="B189" s="143" t="s">
        <v>860</v>
      </c>
      <c r="C189" s="151">
        <f>C121+C146</f>
        <v>0</v>
      </c>
      <c r="D189" s="151">
        <f t="shared" ref="D189:L189" si="109">D121+D146</f>
        <v>0</v>
      </c>
      <c r="E189" s="151">
        <f t="shared" si="109"/>
        <v>0</v>
      </c>
      <c r="F189" s="151">
        <f t="shared" si="109"/>
        <v>0</v>
      </c>
      <c r="G189" s="151">
        <f t="shared" si="109"/>
        <v>0</v>
      </c>
      <c r="H189" s="151">
        <f t="shared" si="109"/>
        <v>0</v>
      </c>
      <c r="I189" s="151">
        <f t="shared" si="109"/>
        <v>0</v>
      </c>
      <c r="J189" s="151">
        <f t="shared" si="109"/>
        <v>0</v>
      </c>
      <c r="K189" s="151">
        <f t="shared" si="109"/>
        <v>0</v>
      </c>
      <c r="L189" s="151">
        <f t="shared" si="109"/>
        <v>0</v>
      </c>
    </row>
    <row r="190" spans="1:12" x14ac:dyDescent="0.3">
      <c r="A190" s="573" t="s">
        <v>861</v>
      </c>
      <c r="B190" s="573"/>
      <c r="C190" s="146">
        <f>C185+C189</f>
        <v>0</v>
      </c>
      <c r="D190" s="146">
        <f t="shared" ref="D190:G190" si="110">D185+D189</f>
        <v>0</v>
      </c>
      <c r="E190" s="146">
        <f t="shared" si="110"/>
        <v>0</v>
      </c>
      <c r="F190" s="146">
        <f t="shared" si="110"/>
        <v>0</v>
      </c>
      <c r="G190" s="146">
        <f t="shared" si="110"/>
        <v>0</v>
      </c>
      <c r="H190" s="146">
        <f t="shared" ref="H190:L190" si="111">H185+H189</f>
        <v>0</v>
      </c>
      <c r="I190" s="146">
        <f t="shared" si="111"/>
        <v>0</v>
      </c>
      <c r="J190" s="146">
        <f t="shared" si="111"/>
        <v>0</v>
      </c>
      <c r="K190" s="146">
        <f t="shared" si="111"/>
        <v>0</v>
      </c>
      <c r="L190" s="146">
        <f t="shared" si="111"/>
        <v>0</v>
      </c>
    </row>
    <row r="191" spans="1:12" x14ac:dyDescent="0.3">
      <c r="A191" s="573" t="s">
        <v>862</v>
      </c>
      <c r="B191" s="573" t="s">
        <v>860</v>
      </c>
      <c r="C191" s="146">
        <f>C183-C190</f>
        <v>0</v>
      </c>
      <c r="D191" s="146">
        <f t="shared" ref="D191:G191" si="112">D183-D190</f>
        <v>0</v>
      </c>
      <c r="E191" s="146">
        <f t="shared" si="112"/>
        <v>0</v>
      </c>
      <c r="F191" s="146">
        <f t="shared" si="112"/>
        <v>0</v>
      </c>
      <c r="G191" s="146">
        <f t="shared" si="112"/>
        <v>0</v>
      </c>
      <c r="H191" s="146">
        <f t="shared" ref="H191:L191" si="113">H183-H190</f>
        <v>0</v>
      </c>
      <c r="I191" s="146">
        <f t="shared" si="113"/>
        <v>0</v>
      </c>
      <c r="J191" s="146">
        <f t="shared" si="113"/>
        <v>0</v>
      </c>
      <c r="K191" s="146">
        <f t="shared" si="113"/>
        <v>0</v>
      </c>
      <c r="L191" s="146">
        <f t="shared" si="113"/>
        <v>0</v>
      </c>
    </row>
    <row r="192" spans="1:12" x14ac:dyDescent="0.3">
      <c r="A192" s="123"/>
      <c r="B192" s="146" t="s">
        <v>863</v>
      </c>
      <c r="C192" s="146">
        <f>C181+C191</f>
        <v>0</v>
      </c>
      <c r="D192" s="146">
        <f t="shared" ref="D192:G192" si="114">D181+D191</f>
        <v>0</v>
      </c>
      <c r="E192" s="146">
        <f t="shared" si="114"/>
        <v>0</v>
      </c>
      <c r="F192" s="146">
        <f t="shared" si="114"/>
        <v>0</v>
      </c>
      <c r="G192" s="146">
        <f t="shared" si="114"/>
        <v>0</v>
      </c>
      <c r="H192" s="146">
        <f t="shared" ref="H192:L192" si="115">H181+H191</f>
        <v>0</v>
      </c>
      <c r="I192" s="146">
        <f t="shared" si="115"/>
        <v>0</v>
      </c>
      <c r="J192" s="146">
        <f t="shared" si="115"/>
        <v>0</v>
      </c>
      <c r="K192" s="146">
        <f t="shared" si="115"/>
        <v>0</v>
      </c>
      <c r="L192" s="146">
        <f t="shared" si="115"/>
        <v>0</v>
      </c>
    </row>
    <row r="193" spans="1:12" x14ac:dyDescent="0.3">
      <c r="A193" s="124"/>
      <c r="B193" s="152" t="s">
        <v>306</v>
      </c>
      <c r="C193" s="153">
        <f>C174+C183</f>
        <v>0</v>
      </c>
      <c r="D193" s="153">
        <f t="shared" ref="D193:G193" si="116">D174+D183</f>
        <v>0</v>
      </c>
      <c r="E193" s="153">
        <f t="shared" si="116"/>
        <v>0</v>
      </c>
      <c r="F193" s="153">
        <f t="shared" si="116"/>
        <v>0</v>
      </c>
      <c r="G193" s="153">
        <f t="shared" si="116"/>
        <v>0</v>
      </c>
      <c r="H193" s="153">
        <f t="shared" ref="H193:L193" si="117">H174+H183</f>
        <v>0</v>
      </c>
      <c r="I193" s="153">
        <f t="shared" si="117"/>
        <v>0</v>
      </c>
      <c r="J193" s="153">
        <f t="shared" si="117"/>
        <v>0</v>
      </c>
      <c r="K193" s="153">
        <f t="shared" si="117"/>
        <v>0</v>
      </c>
      <c r="L193" s="153">
        <f t="shared" si="117"/>
        <v>0</v>
      </c>
    </row>
    <row r="194" spans="1:12" x14ac:dyDescent="0.3">
      <c r="A194" s="124"/>
      <c r="B194" s="154" t="s">
        <v>307</v>
      </c>
      <c r="C194" s="153">
        <f>C180+C190</f>
        <v>0</v>
      </c>
      <c r="D194" s="153">
        <f t="shared" ref="D194:G194" si="118">D180+D190</f>
        <v>0</v>
      </c>
      <c r="E194" s="153">
        <f t="shared" si="118"/>
        <v>0</v>
      </c>
      <c r="F194" s="153">
        <f t="shared" si="118"/>
        <v>0</v>
      </c>
      <c r="G194" s="153">
        <f t="shared" si="118"/>
        <v>0</v>
      </c>
      <c r="H194" s="153">
        <f t="shared" ref="H194:L194" si="119">H180+H190</f>
        <v>0</v>
      </c>
      <c r="I194" s="153">
        <f t="shared" si="119"/>
        <v>0</v>
      </c>
      <c r="J194" s="153">
        <f t="shared" si="119"/>
        <v>0</v>
      </c>
      <c r="K194" s="153">
        <f t="shared" si="119"/>
        <v>0</v>
      </c>
      <c r="L194" s="153">
        <f t="shared" si="119"/>
        <v>0</v>
      </c>
    </row>
    <row r="195" spans="1:12" x14ac:dyDescent="0.3">
      <c r="A195" s="573" t="s">
        <v>864</v>
      </c>
      <c r="B195" s="573" t="s">
        <v>860</v>
      </c>
      <c r="C195" s="146">
        <f>C193-C194</f>
        <v>0</v>
      </c>
      <c r="D195" s="146">
        <f t="shared" ref="D195:G195" si="120">D193-D194</f>
        <v>0</v>
      </c>
      <c r="E195" s="146">
        <f t="shared" si="120"/>
        <v>0</v>
      </c>
      <c r="F195" s="146">
        <f t="shared" si="120"/>
        <v>0</v>
      </c>
      <c r="G195" s="146">
        <f t="shared" si="120"/>
        <v>0</v>
      </c>
      <c r="H195" s="146">
        <f t="shared" ref="H195:L195" si="121">H193-H194</f>
        <v>0</v>
      </c>
      <c r="I195" s="146">
        <f t="shared" si="121"/>
        <v>0</v>
      </c>
      <c r="J195" s="146">
        <f t="shared" si="121"/>
        <v>0</v>
      </c>
      <c r="K195" s="146">
        <f t="shared" si="121"/>
        <v>0</v>
      </c>
      <c r="L195" s="146">
        <f t="shared" si="121"/>
        <v>0</v>
      </c>
    </row>
    <row r="196" spans="1:12" ht="13.2" customHeight="1" x14ac:dyDescent="0.3">
      <c r="A196" s="117">
        <v>13</v>
      </c>
      <c r="B196" s="143" t="s">
        <v>836</v>
      </c>
      <c r="C196" s="132">
        <v>0</v>
      </c>
      <c r="D196" s="132">
        <v>0</v>
      </c>
      <c r="E196" s="132">
        <v>0</v>
      </c>
      <c r="F196" s="132">
        <v>0</v>
      </c>
      <c r="G196" s="132">
        <v>0</v>
      </c>
      <c r="H196" s="132">
        <v>0</v>
      </c>
      <c r="I196" s="132">
        <v>0</v>
      </c>
      <c r="J196" s="132">
        <v>0</v>
      </c>
      <c r="K196" s="132">
        <v>0</v>
      </c>
      <c r="L196" s="132">
        <v>0</v>
      </c>
    </row>
    <row r="197" spans="1:12" ht="27" customHeight="1" x14ac:dyDescent="0.3">
      <c r="A197" s="117">
        <v>14</v>
      </c>
      <c r="B197" s="143" t="s">
        <v>837</v>
      </c>
      <c r="C197" s="132">
        <v>0</v>
      </c>
      <c r="D197" s="132">
        <v>0</v>
      </c>
      <c r="E197" s="132">
        <v>0</v>
      </c>
      <c r="F197" s="132">
        <v>0</v>
      </c>
      <c r="G197" s="132">
        <v>0</v>
      </c>
      <c r="H197" s="132">
        <v>0</v>
      </c>
      <c r="I197" s="132">
        <v>0</v>
      </c>
      <c r="J197" s="132">
        <v>0</v>
      </c>
      <c r="K197" s="132">
        <v>0</v>
      </c>
      <c r="L197" s="132">
        <v>0</v>
      </c>
    </row>
    <row r="198" spans="1:12" ht="24" x14ac:dyDescent="0.3">
      <c r="A198" s="117">
        <v>15</v>
      </c>
      <c r="B198" s="143" t="s">
        <v>838</v>
      </c>
      <c r="C198" s="132">
        <v>0</v>
      </c>
      <c r="D198" s="132">
        <v>0</v>
      </c>
      <c r="E198" s="132">
        <v>0</v>
      </c>
      <c r="F198" s="132">
        <v>0</v>
      </c>
      <c r="G198" s="132">
        <v>0</v>
      </c>
      <c r="H198" s="132">
        <v>0</v>
      </c>
      <c r="I198" s="132">
        <v>0</v>
      </c>
      <c r="J198" s="132">
        <v>0</v>
      </c>
      <c r="K198" s="132">
        <v>0</v>
      </c>
      <c r="L198" s="132">
        <v>0</v>
      </c>
    </row>
    <row r="199" spans="1:12" x14ac:dyDescent="0.3">
      <c r="A199" s="573" t="s">
        <v>865</v>
      </c>
      <c r="B199" s="573"/>
      <c r="C199" s="146">
        <f>C195-C196-C197-C198</f>
        <v>0</v>
      </c>
      <c r="D199" s="146">
        <f t="shared" ref="D199:G199" si="122">D195-D196-D197-D198</f>
        <v>0</v>
      </c>
      <c r="E199" s="146">
        <f t="shared" si="122"/>
        <v>0</v>
      </c>
      <c r="F199" s="146">
        <f t="shared" si="122"/>
        <v>0</v>
      </c>
      <c r="G199" s="146">
        <f t="shared" si="122"/>
        <v>0</v>
      </c>
      <c r="H199" s="146">
        <f t="shared" ref="H199:L199" si="123">H195-H196-H197-H198</f>
        <v>0</v>
      </c>
      <c r="I199" s="146">
        <f t="shared" si="123"/>
        <v>0</v>
      </c>
      <c r="J199" s="146">
        <f t="shared" si="123"/>
        <v>0</v>
      </c>
      <c r="K199" s="146">
        <f t="shared" si="123"/>
        <v>0</v>
      </c>
      <c r="L199" s="146">
        <f t="shared" si="123"/>
        <v>0</v>
      </c>
    </row>
    <row r="211" ht="27.75" customHeight="1" x14ac:dyDescent="0.3"/>
    <row r="219" ht="15" customHeight="1" x14ac:dyDescent="0.3"/>
    <row r="223" ht="10.95" customHeight="1" x14ac:dyDescent="0.3"/>
    <row r="224" ht="14.4" hidden="1" customHeight="1" x14ac:dyDescent="0.3"/>
    <row r="225" ht="14.4" hidden="1" customHeight="1" x14ac:dyDescent="0.3"/>
  </sheetData>
  <sheetProtection algorithmName="SHA-512" hashValue="acDx++BwzYsKQ+qDJ0SSJmdSFmmLSxJIpJ8EffbJGmnJmSsuxBrV5rcjv6LqmrJ24EKf9qzEuEj/nWPMzaJuyA==" saltValue="beCKaOjmuu02NIuQR7UNiQ==" spinCount="100000" sheet="1" objects="1" scenarios="1"/>
  <mergeCells count="55">
    <mergeCell ref="A1:L1"/>
    <mergeCell ref="A29:B29"/>
    <mergeCell ref="A30:G30"/>
    <mergeCell ref="A31:B31"/>
    <mergeCell ref="A33:B33"/>
    <mergeCell ref="A7:B7"/>
    <mergeCell ref="A18:B18"/>
    <mergeCell ref="A19:B19"/>
    <mergeCell ref="A28:B28"/>
    <mergeCell ref="A3:L3"/>
    <mergeCell ref="A4:A5"/>
    <mergeCell ref="B4:B5"/>
    <mergeCell ref="C4:G4"/>
    <mergeCell ref="A6:G6"/>
    <mergeCell ref="A34:B34"/>
    <mergeCell ref="A40:B40"/>
    <mergeCell ref="A41:B41"/>
    <mergeCell ref="A42:G42"/>
    <mergeCell ref="A69:G69"/>
    <mergeCell ref="B43:L43"/>
    <mergeCell ref="A39:B39"/>
    <mergeCell ref="C167:G167"/>
    <mergeCell ref="A169:G169"/>
    <mergeCell ref="A149:B149"/>
    <mergeCell ref="A122:B122"/>
    <mergeCell ref="A68:B68"/>
    <mergeCell ref="B70:L70"/>
    <mergeCell ref="A148:B148"/>
    <mergeCell ref="A95:B95"/>
    <mergeCell ref="A96:B96"/>
    <mergeCell ref="A147:B147"/>
    <mergeCell ref="A199:B199"/>
    <mergeCell ref="A180:B180"/>
    <mergeCell ref="A181:B181"/>
    <mergeCell ref="A182:G182"/>
    <mergeCell ref="A183:B183"/>
    <mergeCell ref="A184:G184"/>
    <mergeCell ref="A190:B190"/>
    <mergeCell ref="A191:B191"/>
    <mergeCell ref="A174:B174"/>
    <mergeCell ref="A195:B195"/>
    <mergeCell ref="A150:B150"/>
    <mergeCell ref="A151:B151"/>
    <mergeCell ref="A166:L166"/>
    <mergeCell ref="A175:G175"/>
    <mergeCell ref="A163:B163"/>
    <mergeCell ref="A164:B164"/>
    <mergeCell ref="A167:A168"/>
    <mergeCell ref="B167:B168"/>
    <mergeCell ref="A160:B160"/>
    <mergeCell ref="A159:B159"/>
    <mergeCell ref="A152:B152"/>
    <mergeCell ref="A158:B158"/>
    <mergeCell ref="A161:G161"/>
    <mergeCell ref="A162:B162"/>
  </mergeCells>
  <phoneticPr fontId="3" type="noConversion"/>
  <dataValidations count="1">
    <dataValidation errorStyle="information" allowBlank="1" showInputMessage="1" showErrorMessage="1" sqref="C149:L151 HM8:HN10 HL162:HN162 RH162:RJ162 ABD162:ABF162 AKZ162:ALB162 AUV162:AUX162 BER162:BET162 BON162:BOP162 BYJ162:BYL162 CIF162:CIH162 CSB162:CSD162 DBX162:DBZ162 DLT162:DLV162 DVP162:DVR162 EFL162:EFN162 EPH162:EPJ162 EZD162:EZF162 FIZ162:FJB162 FSV162:FSX162 GCR162:GCT162 GMN162:GMP162 GWJ162:GWL162 HGF162:HGH162 HQB162:HQD162 HZX162:HZZ162 IJT162:IJV162 ITP162:ITR162 JDL162:JDN162 JNH162:JNJ162 JXD162:JXF162 KGZ162:KHB162 KQV162:KQX162 LAR162:LAT162 LKN162:LKP162 LUJ162:LUL162 MEF162:MEH162 MOB162:MOD162 MXX162:MXZ162 NHT162:NHV162 NRP162:NRR162 OBL162:OBN162 OLH162:OLJ162 OVD162:OVF162 PEZ162:PFB162 POV162:POX162 PYR162:PYT162 QIN162:QIP162 QSJ162:QSL162 RCF162:RCH162 RMB162:RMD162 RVX162:RVZ162 SFT162:SFV162 SPP162:SPR162 SZL162:SZN162 TJH162:TJJ162 TTD162:TTF162 UCZ162:UDB162 UMV162:UMX162 UWR162:UWT162 VGN162:VGP162 VQJ162:VQL162 WAF162:WAH162 WKB162:WKD162 WTX162:WTZ162 HM108:HN110 RI108:RJ110 ABE108:ABF110 ALA108:ALB110 AUW108:AUX110 BES108:BET110 BOO108:BOP110 BYK108:BYL110 CIG108:CIH110 CSC108:CSD110 DBY108:DBZ110 DLU108:DLV110 DVQ108:DVR110 EFM108:EFN110 EPI108:EPJ110 EZE108:EZF110 FJA108:FJB110 FSW108:FSX110 GCS108:GCT110 GMO108:GMP110 GWK108:GWL110 HGG108:HGH110 HQC108:HQD110 HZY108:HZZ110 IJU108:IJV110 ITQ108:ITR110 JDM108:JDN110 JNI108:JNJ110 JXE108:JXF110 KHA108:KHB110 KQW108:KQX110 LAS108:LAT110 LKO108:LKP110 LUK108:LUL110 MEG108:MEH110 MOC108:MOD110 MXY108:MXZ110 NHU108:NHV110 NRQ108:NRR110 OBM108:OBN110 OLI108:OLJ110 OVE108:OVF110 PFA108:PFB110 POW108:POX110 PYS108:PYT110 QIO108:QIP110 QSK108:QSL110 RCG108:RCH110 RMC108:RMD110 RVY108:RVZ110 SFU108:SFV110 SPQ108:SPR110 SZM108:SZN110 TJI108:TJJ110 TTE108:TTF110 UDA108:UDB110 UMW108:UMX110 UWS108:UWT110 VGO108:VGP110 VQK108:VQL110 WAG108:WAH110 WKC108:WKD110 WTY108:WTZ110 HM35:HN38 RI35:RJ38 ABE35:ABF38 ALA35:ALB38 AUW35:AUX38 BES35:BET38 BOO35:BOP38 BYK35:BYL38 CIG35:CIH38 CSC35:CSD38 DBY35:DBZ38 DLU35:DLV38 DVQ35:DVR38 EFM35:EFN38 EPI35:EPJ38 EZE35:EZF38 FJA35:FJB38 FSW35:FSX38 GCS35:GCT38 GMO35:GMP38 GWK35:GWL38 HGG35:HGH38 HQC35:HQD38 HZY35:HZZ38 IJU35:IJV38 ITQ35:ITR38 JDM35:JDN38 JNI35:JNJ38 JXE35:JXF38 KHA35:KHB38 KQW35:KQX38 LAS35:LAT38 LKO35:LKP38 LUK35:LUL38 MEG35:MEH38 MOC35:MOD38 MXY35:MXZ38 NHU35:NHV38 NRQ35:NRR38 OBM35:OBN38 OLI35:OLJ38 OVE35:OVF38 PFA35:PFB38 POW35:POX38 PYS35:PYT38 QIO35:QIP38 QSK35:QSL38 RCG35:RCH38 RMC35:RMD38 RVY35:RVZ38 SFU35:SFV38 SPQ35:SPR38 SZM35:SZN38 TJI35:TJJ38 TTE35:TTF38 UDA35:UDB38 UMW35:UMX38 UWS35:UWT38 VGO35:VGP38 VQK35:VQL38 WAG35:WAH38 WKC35:WKD38 WTY35:WTZ38 WTY32:WTZ32 WTY8:WTZ10 WKC32:WKD32 WKC8:WKD10 WAG32:WAH32 WAG8:WAH10 VQK32:VQL32 VQK8:VQL10 VGO32:VGP32 VGO8:VGP10 UWS32:UWT32 UWS8:UWT10 UMW32:UMX32 UMW8:UMX10 UDA32:UDB32 UDA8:UDB10 TTE32:TTF32 TTE8:TTF10 TJI32:TJJ32 TJI8:TJJ10 SZM32:SZN32 SZM8:SZN10 SPQ32:SPR32 SPQ8:SPR10 SFU32:SFV32 SFU8:SFV10 RVY32:RVZ32 RVY8:RVZ10 RMC32:RMD32 RMC8:RMD10 RCG32:RCH32 RCG8:RCH10 QSK32:QSL32 QSK8:QSL10 QIO32:QIP32 QIO8:QIP10 PYS32:PYT32 PYS8:PYT10 POW32:POX32 POW8:POX10 PFA32:PFB32 PFA8:PFB10 OVE32:OVF32 OVE8:OVF10 OLI32:OLJ32 OLI8:OLJ10 OBM32:OBN32 OBM8:OBN10 NRQ32:NRR32 NRQ8:NRR10 NHU32:NHV32 NHU8:NHV10 MXY32:MXZ32 MXY8:MXZ10 MOC32:MOD32 MOC8:MOD10 MEG32:MEH32 MEG8:MEH10 LUK32:LUL32 LUK8:LUL10 LKO32:LKP32 LKO8:LKP10 LAS32:LAT32 LAS8:LAT10 KQW32:KQX32 KQW8:KQX10 KHA32:KHB32 KHA8:KHB10 JXE32:JXF32 JXE8:JXF10 JNI32:JNJ32 JNI8:JNJ10 JDM32:JDN32 JDM8:JDN10 ITQ32:ITR32 ITQ8:ITR10 IJU32:IJV32 IJU8:IJV10 HZY32:HZZ32 HZY8:HZZ10 HQC32:HQD32 HQC8:HQD10 HGG32:HGH32 HGG8:HGH10 GWK32:GWL32 GWK8:GWL10 GMO32:GMP32 GMO8:GMP10 GCS32:GCT32 GCS8:GCT10 FSW32:FSX32 FSW8:FSX10 FJA32:FJB32 FJA8:FJB10 EZE32:EZF32 EZE8:EZF10 EPI32:EPJ32 EPI8:EPJ10 EFM32:EFN32 EFM8:EFN10 DVQ32:DVR32 DVQ8:DVR10 DLU32:DLV32 DLU8:DLV10 DBY32:DBZ32 DBY8:DBZ10 CSC32:CSD32 CSC8:CSD10 CIG32:CIH32 CIG8:CIH10 BYK32:BYL32 BYK8:BYL10 BOO32:BOP32 BOO8:BOP10 BES32:BET32 BES8:BET10 AUW32:AUX32 AUW8:AUX10 ALA32:ALB32 ALA8:ALB10 ABE32:ABF32 ABE8:ABF10 RI32:RJ32 RI8:RJ10 HM32:HN32 HL27:HN27 HL155:HN160 RH27:RJ27 RH155:RJ160 ABD27:ABF27 ABD155:ABF160 AKZ27:ALB27 AKZ155:ALB160 AUV27:AUX27 AUV155:AUX160 BER27:BET27 BER155:BET160 BON27:BOP27 BON155:BOP160 BYJ27:BYL27 BYJ155:BYL160 CIF27:CIH27 CIF155:CIH160 CSB27:CSD27 CSB155:CSD160 DBX27:DBZ27 DBX155:DBZ160 DLT27:DLV27 DLT155:DLV160 DVP27:DVR27 DVP155:DVR160 EFL27:EFN27 EFL155:EFN160 EPH27:EPJ27 EPH155:EPJ160 EZD27:EZF27 EZD155:EZF160 FIZ27:FJB27 FIZ155:FJB160 FSV27:FSX27 FSV155:FSX160 GCR27:GCT27 GCR155:GCT160 GMN27:GMP27 GMN155:GMP160 GWJ27:GWL27 GWJ155:GWL160 HGF27:HGH27 HGF155:HGH160 HQB27:HQD27 HQB155:HQD160 HZX27:HZZ27 HZX155:HZZ160 IJT27:IJV27 IJT155:IJV160 ITP27:ITR27 ITP155:ITR160 JDL27:JDN27 JDL155:JDN160 JNH27:JNJ27 JNH155:JNJ160 JXD27:JXF27 JXD155:JXF160 KGZ27:KHB27 KGZ155:KHB160 KQV27:KQX27 KQV155:KQX160 LAR27:LAT27 LAR155:LAT160 LKN27:LKP27 LKN155:LKP160 LUJ27:LUL27 LUJ155:LUL160 MEF27:MEH27 MEF155:MEH160 MOB27:MOD27 MOB155:MOD160 MXX27:MXZ27 MXX155:MXZ160 NHT27:NHV27 NHT155:NHV160 NRP27:NRR27 NRP155:NRR160 OBL27:OBN27 OBL155:OBN160 OLH27:OLJ27 OLH155:OLJ160 OVD27:OVF27 OVD155:OVF160 PEZ27:PFB27 PEZ155:PFB160 POV27:POX27 POV155:POX160 PYR27:PYT27 PYR155:PYT160 QIN27:QIP27 QIN155:QIP160 QSJ27:QSL27 QSJ155:QSL160 RCF27:RCH27 RCF155:RCH160 RMB27:RMD27 RMB155:RMD160 RVX27:RVZ27 RVX155:RVZ160 SFT27:SFV27 SFT155:SFV160 SPP27:SPR27 SPP155:SPR160 SZL27:SZN27 SZL155:SZN160 TJH27:TJJ27 TJH155:TJJ160 TTD27:TTF27 TTD155:TTF160 UCZ27:UDB27 UCZ155:UDB160 UMV27:UMX27 UMV155:UMX160 UWR27:UWT27 UWR155:UWT160 VGN27:VGP27 VGN155:VGP160 VQJ27:VQL27 VQJ155:VQL160 WAF27:WAH27 WAF155:WAH160 WKB27:WKD27 WKB155:WKD160 WTX27:WTZ27 WTX155:WTZ160 C27:L27 C116:L117 WTX141:WTZ151 C162:L162 HM12:HN17 WTY12:WTZ17 WKC12:WKD17 WAG12:WAH17 VQK12:VQL17 VGO12:VGP17 UWS12:UWT17 UMW12:UMX17 UDA12:UDB17 TTE12:TTF17 TJI12:TJJ17 SZM12:SZN17 SPQ12:SPR17 SFU12:SFV17 RVY12:RVZ17 RMC12:RMD17 RCG12:RCH17 QSK12:QSL17 QIO12:QIP17 PYS12:PYT17 POW12:POX17 PFA12:PFB17 OVE12:OVF17 OLI12:OLJ17 OBM12:OBN17 NRQ12:NRR17 NHU12:NHV17 MXY12:MXZ17 MOC12:MOD17 MEG12:MEH17 LUK12:LUL17 LKO12:LKP17 LAS12:LAT17 KQW12:KQX17 KHA12:KHB17 JXE12:JXF17 JNI12:JNJ17 JDM12:JDN17 ITQ12:ITR17 IJU12:IJV17 HZY12:HZZ17 HQC12:HQD17 HGG12:HGH17 GWK12:GWL17 GMO12:GMP17 GCS12:GCT17 FSW12:FSX17 FJA12:FJB17 EZE12:EZF17 EPI12:EPJ17 EFM12:EFN17 DVQ12:DVR17 DLU12:DLV17 DBY12:DBZ17 CSC12:CSD17 CIG12:CIH17 BYK12:BYL17 BOO12:BOP17 BES12:BET17 AUW12:AUX17 ALA12:ALB17 ABE12:ABF17 RI12:RJ17 HL116:HN122 RH116:RJ122 ABD116:ABF122 AKZ116:ALB122 AUV116:AUX122 BER116:BET122 BON116:BOP122 BYJ116:BYL122 CIF116:CIH122 CSB116:CSD122 DBX116:DBZ122 DLT116:DLV122 DVP116:DVR122 EFL116:EFN122 EPH116:EPJ122 EZD116:EZF122 FIZ116:FJB122 FSV116:FSX122 GCR116:GCT122 GMN116:GMP122 GWJ116:GWL122 HGF116:HGH122 HQB116:HQD122 HZX116:HZZ122 IJT116:IJV122 ITP116:ITR122 JDL116:JDN122 JNH116:JNJ122 JXD116:JXF122 KGZ116:KHB122 KQV116:KQX122 LAR116:LAT122 LKN116:LKP122 LUJ116:LUL122 MEF116:MEH122 MOB116:MOD122 MXX116:MXZ122 NHT116:NHV122 NRP116:NRR122 OBL116:OBN122 OLH116:OLJ122 OVD116:OVF122 PEZ116:PFB122 POV116:POX122 PYR116:PYT122 QIN116:QIP122 QSJ116:QSL122 RCF116:RCH122 RMB116:RMD122 RVX116:RVZ122 SFT116:SFV122 SPP116:SPR122 SZL116:SZN122 TJH116:TJJ122 TTD116:TTF122 UCZ116:UDB122 UMV116:UMX122 UWR116:UWT122 VGN116:VGP122 VQJ116:VQL122 WAF116:WAH122 WKB116:WKD122 WTX116:WTZ122 C141:L142 HM133:HN135 RI133:RJ135 ABE133:ABF135 ALA133:ALB135 AUW133:AUX135 BES133:BET135 BOO133:BOP135 BYK133:BYL135 CIG133:CIH135 CSC133:CSD135 DBY133:DBZ135 DLU133:DLV135 DVQ133:DVR135 EFM133:EFN135 EPI133:EPJ135 EZE133:EZF135 FJA133:FJB135 FSW133:FSX135 GCS133:GCT135 GMO133:GMP135 GWK133:GWL135 HGG133:HGH135 HQC133:HQD135 HZY133:HZZ135 IJU133:IJV135 ITQ133:ITR135 JDM133:JDN135 JNI133:JNJ135 JXE133:JXF135 KHA133:KHB135 KQW133:KQX135 LAS133:LAT135 LKO133:LKP135 LUK133:LUL135 MEG133:MEH135 MOC133:MOD135 MXY133:MXZ135 NHU133:NHV135 NRQ133:NRR135 OBM133:OBN135 OLI133:OLJ135 OVE133:OVF135 PFA133:PFB135 POW133:POX135 PYS133:PYT135 QIO133:QIP135 QSK133:QSL135 RCG133:RCH135 RMC133:RMD135 RVY133:RVZ135 SFU133:SFV135 SPQ133:SPR135 SZM133:SZN135 TJI133:TJJ135 TTE133:TTF135 UDA133:UDB135 UMW133:UMX135 UWS133:UWT135 VGO133:VGP135 VQK133:VQL135 WAG133:WAH135 WKC133:WKD135 WTY133:WTZ135 HL141:HN151 RH141:RJ151 ABD141:ABF151 AKZ141:ALB151 AUV141:AUX151 BER141:BET151 BON141:BOP151 BYJ141:BYL151 CIF141:CIH151 CSB141:CSD151 DBX141:DBZ151 DLT141:DLV151 DVP141:DVR151 EFL141:EFN151 EPH141:EPJ151 EZD141:EZF151 FIZ141:FJB151 FSV141:FSX151 GCR141:GCT151 GMN141:GMP151 GWJ141:GWL151 HGF141:HGH151 HQB141:HQD151 HZX141:HZZ151 IJT141:IJV151 ITP141:ITR151 JDL141:JDN151 JNH141:JNJ151 JXD141:JXF151 KGZ141:KHB151 KQV141:KQX151 LAR141:LAT151 LKN141:LKP151 LUJ141:LUL151 MEF141:MEH151 MOB141:MOD151 MXX141:MXZ151 NHT141:NHV151 NRP141:NRR151 OBL141:OBN151 OLH141:OLJ151 OVD141:OVF151 PEZ141:PFB151 POV141:POX151 PYR141:PYT151 QIN141:QIP151 QSJ141:QSL151 RCF141:RCH151 RMB141:RMD151 RVX141:RVZ151 SFT141:SFV151 SPP141:SPR151 SZL141:SZN151 TJH141:TJJ151 TTD141:TTF151 UCZ141:UDB151 UMV141:UMX151 UWR141:UWT151 VGN141:VGP151 VQJ141:VQL151 WAF141:WAH151 WKB141:WKD151 C158:L160" xr:uid="{00000000-0002-0000-0D00-000000000000}"/>
  </dataValidations>
  <pageMargins left="0.45" right="0.45" top="0.5" bottom="0.25" header="0.05" footer="0.05"/>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AU1"/>
  <sheetViews>
    <sheetView topLeftCell="O1" workbookViewId="0">
      <selection activeCell="AA24" sqref="AA24"/>
    </sheetView>
  </sheetViews>
  <sheetFormatPr defaultRowHeight="12" x14ac:dyDescent="0.25"/>
  <cols>
    <col min="1" max="16384" width="8.88671875" style="442"/>
  </cols>
  <sheetData>
    <row r="1" spans="2:47" x14ac:dyDescent="0.25">
      <c r="B1" s="443"/>
      <c r="C1" s="443"/>
      <c r="D1" s="443"/>
      <c r="E1" s="443"/>
      <c r="F1" s="444"/>
      <c r="G1" s="443"/>
      <c r="H1" s="443"/>
      <c r="I1" s="443"/>
      <c r="J1" s="443"/>
      <c r="K1" s="443"/>
      <c r="L1" s="443"/>
      <c r="M1" s="443"/>
      <c r="N1" s="443"/>
      <c r="O1" s="443"/>
      <c r="P1" s="443"/>
      <c r="Q1" s="443"/>
      <c r="R1" s="443"/>
      <c r="S1" s="443"/>
      <c r="T1" s="443"/>
      <c r="U1" s="443"/>
      <c r="V1" s="443"/>
      <c r="W1" s="443"/>
      <c r="X1" s="443"/>
      <c r="Y1" s="443"/>
      <c r="Z1" s="443"/>
      <c r="AA1" s="443"/>
      <c r="AB1" s="443"/>
      <c r="AC1" s="443"/>
      <c r="AD1" s="443"/>
      <c r="AE1" s="443"/>
      <c r="AF1" s="443"/>
      <c r="AG1" s="443"/>
      <c r="AH1" s="443"/>
      <c r="AI1" s="443"/>
      <c r="AJ1" s="443"/>
      <c r="AK1" s="443"/>
      <c r="AL1" s="443"/>
      <c r="AM1" s="443"/>
      <c r="AN1" s="443"/>
      <c r="AO1" s="443"/>
      <c r="AP1" s="443"/>
      <c r="AQ1" s="443"/>
      <c r="AR1" s="443"/>
      <c r="AS1" s="443"/>
      <c r="AT1" s="443"/>
      <c r="AU1" s="443"/>
    </row>
  </sheetData>
  <pageMargins left="0.7" right="0.7" top="0.75" bottom="0.75" header="0.3" footer="0.3"/>
  <pageSetup paperSize="9" scale="27"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57"/>
  <sheetViews>
    <sheetView topLeftCell="A10" workbookViewId="0">
      <selection activeCell="B13" sqref="B13"/>
    </sheetView>
  </sheetViews>
  <sheetFormatPr defaultColWidth="20.5546875" defaultRowHeight="12" x14ac:dyDescent="0.25"/>
  <cols>
    <col min="1" max="1" width="4.6640625" style="219" customWidth="1"/>
    <col min="2" max="2" width="16.44140625" style="219" customWidth="1"/>
    <col min="3" max="3" width="8.88671875" style="219" customWidth="1"/>
    <col min="4" max="4" width="11.6640625" style="219" customWidth="1"/>
    <col min="5" max="5" width="12.44140625" style="219" customWidth="1"/>
    <col min="6" max="6" width="13.6640625" style="219" customWidth="1"/>
    <col min="7" max="7" width="13.33203125" style="219" customWidth="1"/>
    <col min="8" max="8" width="13.5546875" style="219" bestFit="1" customWidth="1"/>
    <col min="9" max="9" width="11.44140625" style="219" customWidth="1"/>
    <col min="10" max="10" width="12.109375" style="219" customWidth="1"/>
    <col min="11" max="11" width="13" style="219" customWidth="1"/>
    <col min="12" max="12" width="11.5546875" style="219" customWidth="1"/>
    <col min="13" max="13" width="40.33203125" style="221" customWidth="1"/>
    <col min="14" max="14" width="20.5546875" style="221"/>
    <col min="15" max="16384" width="20.5546875" style="219"/>
  </cols>
  <sheetData>
    <row r="1" spans="1:14" x14ac:dyDescent="0.25">
      <c r="B1" s="220" t="s">
        <v>947</v>
      </c>
    </row>
    <row r="2" spans="1:14" x14ac:dyDescent="0.25">
      <c r="B2" s="609" t="s">
        <v>1145</v>
      </c>
      <c r="C2" s="609"/>
      <c r="D2" s="609"/>
      <c r="E2" s="609"/>
      <c r="F2" s="609"/>
      <c r="G2" s="609"/>
      <c r="H2" s="609"/>
      <c r="I2" s="609"/>
      <c r="J2" s="609"/>
      <c r="K2" s="609"/>
      <c r="L2" s="609"/>
    </row>
    <row r="3" spans="1:14" x14ac:dyDescent="0.25">
      <c r="B3" s="609" t="s">
        <v>1143</v>
      </c>
      <c r="C3" s="609"/>
      <c r="D3" s="609"/>
      <c r="E3" s="609"/>
      <c r="F3" s="609"/>
      <c r="G3" s="609"/>
      <c r="H3" s="609"/>
      <c r="I3" s="609"/>
      <c r="J3" s="609"/>
      <c r="K3" s="609"/>
      <c r="L3" s="609"/>
    </row>
    <row r="4" spans="1:14" x14ac:dyDescent="0.25">
      <c r="B4" s="609" t="s">
        <v>948</v>
      </c>
      <c r="C4" s="609"/>
      <c r="D4" s="609"/>
      <c r="E4" s="609"/>
      <c r="F4" s="609"/>
      <c r="G4" s="609"/>
      <c r="H4" s="609"/>
      <c r="I4" s="609"/>
      <c r="J4" s="609"/>
      <c r="K4" s="609"/>
      <c r="L4" s="609"/>
    </row>
    <row r="5" spans="1:14" ht="27.6" customHeight="1" x14ac:dyDescent="0.25">
      <c r="B5" s="609" t="s">
        <v>1144</v>
      </c>
      <c r="C5" s="609"/>
      <c r="D5" s="609"/>
      <c r="E5" s="609"/>
      <c r="F5" s="609"/>
      <c r="G5" s="609"/>
      <c r="H5" s="609"/>
      <c r="I5" s="609"/>
      <c r="J5" s="609"/>
      <c r="K5" s="609"/>
      <c r="L5" s="609"/>
    </row>
    <row r="6" spans="1:14" ht="23.4" customHeight="1" x14ac:dyDescent="0.25">
      <c r="B6" s="609" t="s">
        <v>1146</v>
      </c>
      <c r="C6" s="609"/>
      <c r="D6" s="609"/>
      <c r="E6" s="609"/>
      <c r="F6" s="609"/>
      <c r="G6" s="609"/>
      <c r="H6" s="609"/>
      <c r="I6" s="609"/>
      <c r="J6" s="609"/>
      <c r="K6" s="609"/>
      <c r="L6" s="609"/>
    </row>
    <row r="7" spans="1:14" x14ac:dyDescent="0.25">
      <c r="B7" s="222" t="s">
        <v>949</v>
      </c>
      <c r="C7" s="608"/>
      <c r="D7" s="608"/>
      <c r="E7" s="608"/>
      <c r="F7" s="608"/>
      <c r="G7" s="608"/>
      <c r="H7" s="608"/>
      <c r="I7" s="608"/>
      <c r="J7" s="608"/>
      <c r="K7" s="608"/>
      <c r="L7" s="608"/>
    </row>
    <row r="8" spans="1:14" x14ac:dyDescent="0.25">
      <c r="B8" s="222" t="s">
        <v>950</v>
      </c>
      <c r="C8" s="606"/>
      <c r="D8" s="607"/>
      <c r="E8" s="222"/>
      <c r="F8" s="222"/>
      <c r="G8" s="222"/>
      <c r="H8" s="222"/>
      <c r="I8" s="222"/>
      <c r="J8" s="222"/>
      <c r="K8" s="222"/>
      <c r="L8" s="222"/>
    </row>
    <row r="9" spans="1:14" ht="15" customHeight="1" x14ac:dyDescent="0.25"/>
    <row r="10" spans="1:14" ht="21.6" customHeight="1" x14ac:dyDescent="0.25">
      <c r="A10" s="605" t="s">
        <v>951</v>
      </c>
      <c r="B10" s="605" t="s">
        <v>952</v>
      </c>
      <c r="C10" s="605" t="s">
        <v>953</v>
      </c>
      <c r="D10" s="600" t="s">
        <v>954</v>
      </c>
      <c r="E10" s="600"/>
      <c r="F10" s="600"/>
      <c r="G10" s="600"/>
      <c r="H10" s="605" t="s">
        <v>955</v>
      </c>
      <c r="I10" s="605"/>
      <c r="J10" s="605"/>
      <c r="K10" s="600" t="s">
        <v>956</v>
      </c>
      <c r="L10" s="600" t="s">
        <v>957</v>
      </c>
    </row>
    <row r="11" spans="1:14" s="226" customFormat="1" ht="52.95" customHeight="1" x14ac:dyDescent="0.3">
      <c r="A11" s="605"/>
      <c r="B11" s="605"/>
      <c r="C11" s="605"/>
      <c r="D11" s="223" t="s">
        <v>958</v>
      </c>
      <c r="E11" s="224" t="s">
        <v>959</v>
      </c>
      <c r="F11" s="224" t="s">
        <v>960</v>
      </c>
      <c r="G11" s="224" t="s">
        <v>961</v>
      </c>
      <c r="H11" s="223" t="s">
        <v>958</v>
      </c>
      <c r="I11" s="223" t="s">
        <v>962</v>
      </c>
      <c r="J11" s="223" t="s">
        <v>963</v>
      </c>
      <c r="K11" s="600"/>
      <c r="L11" s="600"/>
      <c r="M11" s="225"/>
      <c r="N11" s="225"/>
    </row>
    <row r="12" spans="1:14" s="229" customFormat="1" ht="21.6" customHeight="1" x14ac:dyDescent="0.25">
      <c r="A12" s="227">
        <v>0</v>
      </c>
      <c r="B12" s="227">
        <v>1</v>
      </c>
      <c r="C12" s="227">
        <v>2</v>
      </c>
      <c r="D12" s="227" t="s">
        <v>964</v>
      </c>
      <c r="E12" s="227">
        <v>4</v>
      </c>
      <c r="F12" s="228">
        <v>5</v>
      </c>
      <c r="G12" s="228">
        <v>6</v>
      </c>
      <c r="H12" s="228" t="s">
        <v>965</v>
      </c>
      <c r="I12" s="228">
        <v>8</v>
      </c>
      <c r="J12" s="228">
        <v>9</v>
      </c>
      <c r="K12" s="228">
        <v>10</v>
      </c>
      <c r="L12" s="228" t="s">
        <v>966</v>
      </c>
      <c r="M12" s="601"/>
      <c r="N12" s="601"/>
    </row>
    <row r="13" spans="1:14" s="233" customFormat="1" ht="28.95" customHeight="1" x14ac:dyDescent="0.25">
      <c r="A13" s="230">
        <v>1</v>
      </c>
      <c r="B13" s="231">
        <f>'7-Export SMIS-A NU SE ANEXA'!H2</f>
        <v>0</v>
      </c>
      <c r="C13" s="232">
        <f>'7-Export SMIS-A NU SE ANEXA'!J2</f>
        <v>0</v>
      </c>
      <c r="D13" s="232">
        <f>E13+F13+G13</f>
        <v>0</v>
      </c>
      <c r="E13" s="232">
        <f>'7-Export SMIS-A NU SE ANEXA'!AK2</f>
        <v>0</v>
      </c>
      <c r="F13" s="232">
        <f>'7-Export SMIS-A NU SE ANEXA'!AN2</f>
        <v>0</v>
      </c>
      <c r="G13" s="232">
        <f>'7-Export SMIS-A NU SE ANEXA'!AE2</f>
        <v>0</v>
      </c>
      <c r="H13" s="232">
        <f>I13+J13</f>
        <v>0</v>
      </c>
      <c r="I13" s="232">
        <f>'7-Export SMIS-A NU SE ANEXA'!T2</f>
        <v>0</v>
      </c>
      <c r="J13" s="232">
        <f>'7-Export SMIS-A NU SE ANEXA'!Y2</f>
        <v>0</v>
      </c>
      <c r="K13" s="232">
        <f>'7-Export SMIS-A NU SE ANEXA'!Z2</f>
        <v>0</v>
      </c>
      <c r="L13" s="232">
        <f>D13+K13</f>
        <v>0</v>
      </c>
      <c r="M13" s="221">
        <f>'7-Export SMIS-A NU SE ANEXA'!G2</f>
        <v>0</v>
      </c>
      <c r="N13" s="221"/>
    </row>
    <row r="14" spans="1:14" s="233" customFormat="1" ht="25.2" customHeight="1" x14ac:dyDescent="0.25">
      <c r="A14" s="230">
        <v>2</v>
      </c>
      <c r="B14" s="231">
        <f>'7-Export SMIS-A NU SE ANEXA'!H3</f>
        <v>0</v>
      </c>
      <c r="C14" s="232">
        <f>'7-Export SMIS-A NU SE ANEXA'!J3</f>
        <v>0</v>
      </c>
      <c r="D14" s="232">
        <f t="shared" ref="D14:D52" si="0">E14+F14+G14</f>
        <v>0</v>
      </c>
      <c r="E14" s="232">
        <f>'7-Export SMIS-A NU SE ANEXA'!AK3</f>
        <v>0</v>
      </c>
      <c r="F14" s="232">
        <f>'7-Export SMIS-A NU SE ANEXA'!AN3</f>
        <v>0</v>
      </c>
      <c r="G14" s="232">
        <f>'7-Export SMIS-A NU SE ANEXA'!AE3</f>
        <v>0</v>
      </c>
      <c r="H14" s="232">
        <f t="shared" ref="H14:H52" si="1">I14+J14</f>
        <v>0</v>
      </c>
      <c r="I14" s="232">
        <f>'7-Export SMIS-A NU SE ANEXA'!T3</f>
        <v>0</v>
      </c>
      <c r="J14" s="232">
        <f>'7-Export SMIS-A NU SE ANEXA'!Y3</f>
        <v>0</v>
      </c>
      <c r="K14" s="232">
        <f>'7-Export SMIS-A NU SE ANEXA'!Z3</f>
        <v>0</v>
      </c>
      <c r="L14" s="232">
        <f t="shared" ref="L14:L52" si="2">D14+K14</f>
        <v>0</v>
      </c>
      <c r="M14" s="221">
        <f>'7-Export SMIS-A NU SE ANEXA'!G3</f>
        <v>0</v>
      </c>
      <c r="N14" s="221"/>
    </row>
    <row r="15" spans="1:14" s="233" customFormat="1" ht="21.6" customHeight="1" x14ac:dyDescent="0.25">
      <c r="A15" s="230">
        <v>3</v>
      </c>
      <c r="B15" s="231">
        <f>'7-Export SMIS-A NU SE ANEXA'!H4</f>
        <v>0</v>
      </c>
      <c r="C15" s="232">
        <f>'7-Export SMIS-A NU SE ANEXA'!J4</f>
        <v>0</v>
      </c>
      <c r="D15" s="232">
        <f t="shared" si="0"/>
        <v>0</v>
      </c>
      <c r="E15" s="232">
        <f>'7-Export SMIS-A NU SE ANEXA'!AK4</f>
        <v>0</v>
      </c>
      <c r="F15" s="232">
        <f>'7-Export SMIS-A NU SE ANEXA'!AN4</f>
        <v>0</v>
      </c>
      <c r="G15" s="232">
        <f>'7-Export SMIS-A NU SE ANEXA'!AE4</f>
        <v>0</v>
      </c>
      <c r="H15" s="232">
        <f t="shared" si="1"/>
        <v>0</v>
      </c>
      <c r="I15" s="232">
        <f>'7-Export SMIS-A NU SE ANEXA'!T4</f>
        <v>0</v>
      </c>
      <c r="J15" s="232">
        <f>'7-Export SMIS-A NU SE ANEXA'!Y4</f>
        <v>0</v>
      </c>
      <c r="K15" s="232">
        <f>'7-Export SMIS-A NU SE ANEXA'!Z4</f>
        <v>0</v>
      </c>
      <c r="L15" s="232">
        <f t="shared" si="2"/>
        <v>0</v>
      </c>
      <c r="M15" s="221">
        <f>'7-Export SMIS-A NU SE ANEXA'!G4</f>
        <v>0</v>
      </c>
      <c r="N15" s="221"/>
    </row>
    <row r="16" spans="1:14" s="233" customFormat="1" ht="21.6" customHeight="1" x14ac:dyDescent="0.25">
      <c r="A16" s="230">
        <v>4</v>
      </c>
      <c r="B16" s="231">
        <f>'7-Export SMIS-A NU SE ANEXA'!H5</f>
        <v>0</v>
      </c>
      <c r="C16" s="232">
        <f>'7-Export SMIS-A NU SE ANEXA'!J5</f>
        <v>0</v>
      </c>
      <c r="D16" s="232">
        <f t="shared" si="0"/>
        <v>0</v>
      </c>
      <c r="E16" s="232">
        <f>'7-Export SMIS-A NU SE ANEXA'!AK5</f>
        <v>0</v>
      </c>
      <c r="F16" s="232">
        <f>'7-Export SMIS-A NU SE ANEXA'!AN5</f>
        <v>0</v>
      </c>
      <c r="G16" s="232">
        <f>'7-Export SMIS-A NU SE ANEXA'!AE5</f>
        <v>0</v>
      </c>
      <c r="H16" s="232">
        <f t="shared" si="1"/>
        <v>0</v>
      </c>
      <c r="I16" s="232">
        <f>'7-Export SMIS-A NU SE ANEXA'!T5</f>
        <v>0</v>
      </c>
      <c r="J16" s="232">
        <f>'7-Export SMIS-A NU SE ANEXA'!Y5</f>
        <v>0</v>
      </c>
      <c r="K16" s="232">
        <f>'7-Export SMIS-A NU SE ANEXA'!Z5</f>
        <v>0</v>
      </c>
      <c r="L16" s="232">
        <f t="shared" si="2"/>
        <v>0</v>
      </c>
      <c r="M16" s="221">
        <f>'7-Export SMIS-A NU SE ANEXA'!G5</f>
        <v>0</v>
      </c>
      <c r="N16" s="221"/>
    </row>
    <row r="17" spans="1:14" s="233" customFormat="1" ht="21.6" customHeight="1" x14ac:dyDescent="0.25">
      <c r="A17" s="230">
        <v>5</v>
      </c>
      <c r="B17" s="231">
        <f>'7-Export SMIS-A NU SE ANEXA'!H6</f>
        <v>0</v>
      </c>
      <c r="C17" s="232">
        <f>'7-Export SMIS-A NU SE ANEXA'!J6</f>
        <v>0</v>
      </c>
      <c r="D17" s="232">
        <f t="shared" si="0"/>
        <v>0</v>
      </c>
      <c r="E17" s="232">
        <f>'7-Export SMIS-A NU SE ANEXA'!AK6</f>
        <v>0</v>
      </c>
      <c r="F17" s="232">
        <f>'7-Export SMIS-A NU SE ANEXA'!AN6</f>
        <v>0</v>
      </c>
      <c r="G17" s="232">
        <f>'7-Export SMIS-A NU SE ANEXA'!AE6</f>
        <v>0</v>
      </c>
      <c r="H17" s="232">
        <f t="shared" si="1"/>
        <v>0</v>
      </c>
      <c r="I17" s="232">
        <f>'7-Export SMIS-A NU SE ANEXA'!T6</f>
        <v>0</v>
      </c>
      <c r="J17" s="232">
        <f>'7-Export SMIS-A NU SE ANEXA'!Y6</f>
        <v>0</v>
      </c>
      <c r="K17" s="232">
        <f>'7-Export SMIS-A NU SE ANEXA'!Z6</f>
        <v>0</v>
      </c>
      <c r="L17" s="232">
        <f t="shared" si="2"/>
        <v>0</v>
      </c>
      <c r="M17" s="221">
        <f>'7-Export SMIS-A NU SE ANEXA'!G6</f>
        <v>0</v>
      </c>
      <c r="N17" s="221"/>
    </row>
    <row r="18" spans="1:14" s="233" customFormat="1" ht="21.6" customHeight="1" x14ac:dyDescent="0.25">
      <c r="A18" s="230">
        <v>6</v>
      </c>
      <c r="B18" s="231">
        <f>'7-Export SMIS-A NU SE ANEXA'!H7</f>
        <v>0</v>
      </c>
      <c r="C18" s="232">
        <f>'7-Export SMIS-A NU SE ANEXA'!J7</f>
        <v>0</v>
      </c>
      <c r="D18" s="232">
        <f t="shared" si="0"/>
        <v>0</v>
      </c>
      <c r="E18" s="232">
        <f>'7-Export SMIS-A NU SE ANEXA'!AK7</f>
        <v>0</v>
      </c>
      <c r="F18" s="232">
        <f>'7-Export SMIS-A NU SE ANEXA'!AN7</f>
        <v>0</v>
      </c>
      <c r="G18" s="232">
        <f>'7-Export SMIS-A NU SE ANEXA'!AE7</f>
        <v>0</v>
      </c>
      <c r="H18" s="232">
        <f t="shared" si="1"/>
        <v>0</v>
      </c>
      <c r="I18" s="232">
        <f>'7-Export SMIS-A NU SE ANEXA'!T7</f>
        <v>0</v>
      </c>
      <c r="J18" s="232">
        <f>'7-Export SMIS-A NU SE ANEXA'!Y7</f>
        <v>0</v>
      </c>
      <c r="K18" s="232">
        <f>'7-Export SMIS-A NU SE ANEXA'!Z7</f>
        <v>0</v>
      </c>
      <c r="L18" s="232">
        <f t="shared" si="2"/>
        <v>0</v>
      </c>
      <c r="M18" s="221">
        <f>'7-Export SMIS-A NU SE ANEXA'!G7</f>
        <v>0</v>
      </c>
      <c r="N18" s="221"/>
    </row>
    <row r="19" spans="1:14" s="233" customFormat="1" ht="21.6" customHeight="1" x14ac:dyDescent="0.25">
      <c r="A19" s="230">
        <v>7</v>
      </c>
      <c r="B19" s="231">
        <f>'7-Export SMIS-A NU SE ANEXA'!H8</f>
        <v>0</v>
      </c>
      <c r="C19" s="232">
        <f>'7-Export SMIS-A NU SE ANEXA'!J8</f>
        <v>0</v>
      </c>
      <c r="D19" s="232">
        <f t="shared" si="0"/>
        <v>0</v>
      </c>
      <c r="E19" s="232">
        <f>'7-Export SMIS-A NU SE ANEXA'!AK8</f>
        <v>0</v>
      </c>
      <c r="F19" s="232">
        <f>'7-Export SMIS-A NU SE ANEXA'!AN8</f>
        <v>0</v>
      </c>
      <c r="G19" s="232">
        <f>'7-Export SMIS-A NU SE ANEXA'!AE8</f>
        <v>0</v>
      </c>
      <c r="H19" s="232">
        <f t="shared" si="1"/>
        <v>0</v>
      </c>
      <c r="I19" s="232">
        <f>'7-Export SMIS-A NU SE ANEXA'!T8</f>
        <v>0</v>
      </c>
      <c r="J19" s="232">
        <f>'7-Export SMIS-A NU SE ANEXA'!Y8</f>
        <v>0</v>
      </c>
      <c r="K19" s="232">
        <f>'7-Export SMIS-A NU SE ANEXA'!Z8</f>
        <v>0</v>
      </c>
      <c r="L19" s="232">
        <f t="shared" si="2"/>
        <v>0</v>
      </c>
      <c r="M19" s="221">
        <f>'7-Export SMIS-A NU SE ANEXA'!G8</f>
        <v>0</v>
      </c>
      <c r="N19" s="221"/>
    </row>
    <row r="20" spans="1:14" s="233" customFormat="1" ht="21.6" customHeight="1" x14ac:dyDescent="0.25">
      <c r="A20" s="230">
        <v>8</v>
      </c>
      <c r="B20" s="231">
        <f>'7-Export SMIS-A NU SE ANEXA'!H9</f>
        <v>0</v>
      </c>
      <c r="C20" s="232">
        <f>'7-Export SMIS-A NU SE ANEXA'!J9</f>
        <v>0</v>
      </c>
      <c r="D20" s="232">
        <f t="shared" si="0"/>
        <v>0</v>
      </c>
      <c r="E20" s="232">
        <f>'7-Export SMIS-A NU SE ANEXA'!AK9</f>
        <v>0</v>
      </c>
      <c r="F20" s="232">
        <f>'7-Export SMIS-A NU SE ANEXA'!AN9</f>
        <v>0</v>
      </c>
      <c r="G20" s="232">
        <f>'7-Export SMIS-A NU SE ANEXA'!AE9</f>
        <v>0</v>
      </c>
      <c r="H20" s="232">
        <f t="shared" si="1"/>
        <v>0</v>
      </c>
      <c r="I20" s="232">
        <f>'7-Export SMIS-A NU SE ANEXA'!T9</f>
        <v>0</v>
      </c>
      <c r="J20" s="232">
        <f>'7-Export SMIS-A NU SE ANEXA'!Y9</f>
        <v>0</v>
      </c>
      <c r="K20" s="232">
        <f>'7-Export SMIS-A NU SE ANEXA'!Z9</f>
        <v>0</v>
      </c>
      <c r="L20" s="232">
        <f t="shared" si="2"/>
        <v>0</v>
      </c>
      <c r="M20" s="221">
        <f>'7-Export SMIS-A NU SE ANEXA'!G9</f>
        <v>0</v>
      </c>
      <c r="N20" s="221"/>
    </row>
    <row r="21" spans="1:14" s="233" customFormat="1" ht="21.6" customHeight="1" x14ac:dyDescent="0.25">
      <c r="A21" s="230">
        <v>9</v>
      </c>
      <c r="B21" s="231">
        <f>'7-Export SMIS-A NU SE ANEXA'!H10</f>
        <v>0</v>
      </c>
      <c r="C21" s="232">
        <f>'7-Export SMIS-A NU SE ANEXA'!J10</f>
        <v>0</v>
      </c>
      <c r="D21" s="232">
        <f t="shared" si="0"/>
        <v>0</v>
      </c>
      <c r="E21" s="232">
        <f>'7-Export SMIS-A NU SE ANEXA'!AK10</f>
        <v>0</v>
      </c>
      <c r="F21" s="232">
        <f>'7-Export SMIS-A NU SE ANEXA'!AN10</f>
        <v>0</v>
      </c>
      <c r="G21" s="232">
        <f>'7-Export SMIS-A NU SE ANEXA'!AE10</f>
        <v>0</v>
      </c>
      <c r="H21" s="232">
        <f t="shared" si="1"/>
        <v>0</v>
      </c>
      <c r="I21" s="232">
        <f>'7-Export SMIS-A NU SE ANEXA'!T10</f>
        <v>0</v>
      </c>
      <c r="J21" s="232">
        <f>'7-Export SMIS-A NU SE ANEXA'!Y10</f>
        <v>0</v>
      </c>
      <c r="K21" s="232">
        <f>'7-Export SMIS-A NU SE ANEXA'!Z10</f>
        <v>0</v>
      </c>
      <c r="L21" s="232">
        <f t="shared" si="2"/>
        <v>0</v>
      </c>
      <c r="M21" s="221">
        <f>'7-Export SMIS-A NU SE ANEXA'!G10</f>
        <v>0</v>
      </c>
      <c r="N21" s="221"/>
    </row>
    <row r="22" spans="1:14" s="233" customFormat="1" ht="21.6" customHeight="1" x14ac:dyDescent="0.25">
      <c r="A22" s="230">
        <v>10</v>
      </c>
      <c r="B22" s="231">
        <f>'7-Export SMIS-A NU SE ANEXA'!H11</f>
        <v>0</v>
      </c>
      <c r="C22" s="232">
        <f>'7-Export SMIS-A NU SE ANEXA'!J11</f>
        <v>0</v>
      </c>
      <c r="D22" s="232">
        <f t="shared" si="0"/>
        <v>0</v>
      </c>
      <c r="E22" s="232">
        <f>'7-Export SMIS-A NU SE ANEXA'!AK11</f>
        <v>0</v>
      </c>
      <c r="F22" s="232">
        <f>'7-Export SMIS-A NU SE ANEXA'!AN11</f>
        <v>0</v>
      </c>
      <c r="G22" s="232">
        <f>'7-Export SMIS-A NU SE ANEXA'!AE11</f>
        <v>0</v>
      </c>
      <c r="H22" s="232">
        <f t="shared" si="1"/>
        <v>0</v>
      </c>
      <c r="I22" s="232">
        <f>'7-Export SMIS-A NU SE ANEXA'!T11</f>
        <v>0</v>
      </c>
      <c r="J22" s="232">
        <f>'7-Export SMIS-A NU SE ANEXA'!Y11</f>
        <v>0</v>
      </c>
      <c r="K22" s="232">
        <f>'7-Export SMIS-A NU SE ANEXA'!Z11</f>
        <v>0</v>
      </c>
      <c r="L22" s="232">
        <f t="shared" si="2"/>
        <v>0</v>
      </c>
      <c r="M22" s="221">
        <f>'7-Export SMIS-A NU SE ANEXA'!G11</f>
        <v>0</v>
      </c>
      <c r="N22" s="221"/>
    </row>
    <row r="23" spans="1:14" s="233" customFormat="1" ht="21.6" customHeight="1" x14ac:dyDescent="0.25">
      <c r="A23" s="230">
        <v>11</v>
      </c>
      <c r="B23" s="231">
        <f>'7-Export SMIS-A NU SE ANEXA'!H12</f>
        <v>0</v>
      </c>
      <c r="C23" s="232">
        <f>'7-Export SMIS-A NU SE ANEXA'!J12</f>
        <v>0</v>
      </c>
      <c r="D23" s="232">
        <f t="shared" si="0"/>
        <v>0</v>
      </c>
      <c r="E23" s="232">
        <f>'7-Export SMIS-A NU SE ANEXA'!AK12</f>
        <v>0</v>
      </c>
      <c r="F23" s="232">
        <f>'7-Export SMIS-A NU SE ANEXA'!AN12</f>
        <v>0</v>
      </c>
      <c r="G23" s="232">
        <f>'7-Export SMIS-A NU SE ANEXA'!AE12</f>
        <v>0</v>
      </c>
      <c r="H23" s="232">
        <f t="shared" si="1"/>
        <v>0</v>
      </c>
      <c r="I23" s="232">
        <f>'7-Export SMIS-A NU SE ANEXA'!T12</f>
        <v>0</v>
      </c>
      <c r="J23" s="232">
        <f>'7-Export SMIS-A NU SE ANEXA'!Y12</f>
        <v>0</v>
      </c>
      <c r="K23" s="232">
        <f>'7-Export SMIS-A NU SE ANEXA'!Z12</f>
        <v>0</v>
      </c>
      <c r="L23" s="232">
        <f t="shared" si="2"/>
        <v>0</v>
      </c>
      <c r="M23" s="221">
        <f>'7-Export SMIS-A NU SE ANEXA'!G12</f>
        <v>0</v>
      </c>
      <c r="N23" s="221"/>
    </row>
    <row r="24" spans="1:14" s="233" customFormat="1" ht="21.6" customHeight="1" x14ac:dyDescent="0.25">
      <c r="A24" s="230">
        <v>12</v>
      </c>
      <c r="B24" s="231">
        <f>'7-Export SMIS-A NU SE ANEXA'!H13</f>
        <v>0</v>
      </c>
      <c r="C24" s="232">
        <f>'7-Export SMIS-A NU SE ANEXA'!J13</f>
        <v>0</v>
      </c>
      <c r="D24" s="232">
        <f t="shared" si="0"/>
        <v>0</v>
      </c>
      <c r="E24" s="232">
        <f>'7-Export SMIS-A NU SE ANEXA'!AK13</f>
        <v>0</v>
      </c>
      <c r="F24" s="232">
        <f>'7-Export SMIS-A NU SE ANEXA'!AN13</f>
        <v>0</v>
      </c>
      <c r="G24" s="232">
        <f>'7-Export SMIS-A NU SE ANEXA'!AE13</f>
        <v>0</v>
      </c>
      <c r="H24" s="232">
        <f t="shared" si="1"/>
        <v>0</v>
      </c>
      <c r="I24" s="232">
        <f>'7-Export SMIS-A NU SE ANEXA'!T13</f>
        <v>0</v>
      </c>
      <c r="J24" s="232">
        <f>'7-Export SMIS-A NU SE ANEXA'!Y13</f>
        <v>0</v>
      </c>
      <c r="K24" s="232">
        <f>'7-Export SMIS-A NU SE ANEXA'!Z13</f>
        <v>0</v>
      </c>
      <c r="L24" s="232">
        <f>D24+K24</f>
        <v>0</v>
      </c>
      <c r="M24" s="221">
        <f>'7-Export SMIS-A NU SE ANEXA'!G13</f>
        <v>0</v>
      </c>
      <c r="N24" s="221"/>
    </row>
    <row r="25" spans="1:14" s="233" customFormat="1" ht="21.6" customHeight="1" x14ac:dyDescent="0.25">
      <c r="A25" s="230">
        <v>13</v>
      </c>
      <c r="B25" s="231">
        <f>'7-Export SMIS-A NU SE ANEXA'!H14</f>
        <v>0</v>
      </c>
      <c r="C25" s="232">
        <f>'7-Export SMIS-A NU SE ANEXA'!J14</f>
        <v>0</v>
      </c>
      <c r="D25" s="232">
        <f t="shared" si="0"/>
        <v>0</v>
      </c>
      <c r="E25" s="232">
        <f>'7-Export SMIS-A NU SE ANEXA'!AK14</f>
        <v>0</v>
      </c>
      <c r="F25" s="232">
        <f>'7-Export SMIS-A NU SE ANEXA'!AN14</f>
        <v>0</v>
      </c>
      <c r="G25" s="232">
        <f>'7-Export SMIS-A NU SE ANEXA'!AE14</f>
        <v>0</v>
      </c>
      <c r="H25" s="232">
        <f t="shared" si="1"/>
        <v>0</v>
      </c>
      <c r="I25" s="232">
        <f>'7-Export SMIS-A NU SE ANEXA'!T14</f>
        <v>0</v>
      </c>
      <c r="J25" s="232">
        <f>'7-Export SMIS-A NU SE ANEXA'!Y14</f>
        <v>0</v>
      </c>
      <c r="K25" s="232">
        <f>'7-Export SMIS-A NU SE ANEXA'!Z14</f>
        <v>0</v>
      </c>
      <c r="L25" s="232">
        <f t="shared" si="2"/>
        <v>0</v>
      </c>
      <c r="M25" s="221">
        <f>'7-Export SMIS-A NU SE ANEXA'!G14</f>
        <v>0</v>
      </c>
      <c r="N25" s="221"/>
    </row>
    <row r="26" spans="1:14" s="233" customFormat="1" ht="41.4" customHeight="1" x14ac:dyDescent="0.25">
      <c r="A26" s="230">
        <v>14</v>
      </c>
      <c r="B26" s="231">
        <f>'7-Export SMIS-A NU SE ANEXA'!H15</f>
        <v>0</v>
      </c>
      <c r="C26" s="232">
        <f>'7-Export SMIS-A NU SE ANEXA'!J15</f>
        <v>0</v>
      </c>
      <c r="D26" s="232">
        <f t="shared" si="0"/>
        <v>0</v>
      </c>
      <c r="E26" s="232">
        <f>'7-Export SMIS-A NU SE ANEXA'!AK15</f>
        <v>0</v>
      </c>
      <c r="F26" s="232">
        <f>'7-Export SMIS-A NU SE ANEXA'!AN15</f>
        <v>0</v>
      </c>
      <c r="G26" s="232">
        <f>'7-Export SMIS-A NU SE ANEXA'!AE15</f>
        <v>0</v>
      </c>
      <c r="H26" s="232">
        <f t="shared" si="1"/>
        <v>0</v>
      </c>
      <c r="I26" s="232">
        <f>'7-Export SMIS-A NU SE ANEXA'!T15</f>
        <v>0</v>
      </c>
      <c r="J26" s="232">
        <f>'7-Export SMIS-A NU SE ANEXA'!Y15</f>
        <v>0</v>
      </c>
      <c r="K26" s="232">
        <f>'7-Export SMIS-A NU SE ANEXA'!Z15</f>
        <v>0</v>
      </c>
      <c r="L26" s="232">
        <f t="shared" si="2"/>
        <v>0</v>
      </c>
      <c r="M26" s="221">
        <f>'7-Export SMIS-A NU SE ANEXA'!G15</f>
        <v>0</v>
      </c>
      <c r="N26" s="221"/>
    </row>
    <row r="27" spans="1:14" s="233" customFormat="1" ht="21.6" customHeight="1" x14ac:dyDescent="0.25">
      <c r="A27" s="230">
        <v>15</v>
      </c>
      <c r="B27" s="231">
        <f>'7-Export SMIS-A NU SE ANEXA'!H16</f>
        <v>0</v>
      </c>
      <c r="C27" s="232">
        <f>'7-Export SMIS-A NU SE ANEXA'!J16</f>
        <v>0</v>
      </c>
      <c r="D27" s="232">
        <f t="shared" si="0"/>
        <v>0</v>
      </c>
      <c r="E27" s="232">
        <f>'7-Export SMIS-A NU SE ANEXA'!AK16</f>
        <v>0</v>
      </c>
      <c r="F27" s="232">
        <f>'7-Export SMIS-A NU SE ANEXA'!AN16</f>
        <v>0</v>
      </c>
      <c r="G27" s="232">
        <f>'7-Export SMIS-A NU SE ANEXA'!AE16</f>
        <v>0</v>
      </c>
      <c r="H27" s="232">
        <f t="shared" si="1"/>
        <v>0</v>
      </c>
      <c r="I27" s="232">
        <f>'7-Export SMIS-A NU SE ANEXA'!T16</f>
        <v>0</v>
      </c>
      <c r="J27" s="232">
        <f>'7-Export SMIS-A NU SE ANEXA'!Y16</f>
        <v>0</v>
      </c>
      <c r="K27" s="232">
        <f>'7-Export SMIS-A NU SE ANEXA'!Z16</f>
        <v>0</v>
      </c>
      <c r="L27" s="232">
        <f t="shared" si="2"/>
        <v>0</v>
      </c>
      <c r="M27" s="221">
        <f>'7-Export SMIS-A NU SE ANEXA'!G16</f>
        <v>0</v>
      </c>
      <c r="N27" s="221"/>
    </row>
    <row r="28" spans="1:14" s="233" customFormat="1" ht="21.6" customHeight="1" x14ac:dyDescent="0.25">
      <c r="A28" s="230">
        <v>16</v>
      </c>
      <c r="B28" s="231">
        <f>'7-Export SMIS-A NU SE ANEXA'!H17</f>
        <v>0</v>
      </c>
      <c r="C28" s="232">
        <f>'7-Export SMIS-A NU SE ANEXA'!J17</f>
        <v>0</v>
      </c>
      <c r="D28" s="232">
        <f t="shared" si="0"/>
        <v>0</v>
      </c>
      <c r="E28" s="232">
        <f>'7-Export SMIS-A NU SE ANEXA'!AK17</f>
        <v>0</v>
      </c>
      <c r="F28" s="232">
        <f>'7-Export SMIS-A NU SE ANEXA'!AN17</f>
        <v>0</v>
      </c>
      <c r="G28" s="232">
        <f>'7-Export SMIS-A NU SE ANEXA'!AE17</f>
        <v>0</v>
      </c>
      <c r="H28" s="232">
        <f t="shared" si="1"/>
        <v>0</v>
      </c>
      <c r="I28" s="232">
        <f>'7-Export SMIS-A NU SE ANEXA'!T17</f>
        <v>0</v>
      </c>
      <c r="J28" s="232">
        <f>'7-Export SMIS-A NU SE ANEXA'!Y17</f>
        <v>0</v>
      </c>
      <c r="K28" s="232">
        <f>'7-Export SMIS-A NU SE ANEXA'!Z17</f>
        <v>0</v>
      </c>
      <c r="L28" s="232">
        <f t="shared" si="2"/>
        <v>0</v>
      </c>
      <c r="M28" s="221">
        <f>'7-Export SMIS-A NU SE ANEXA'!G17</f>
        <v>0</v>
      </c>
      <c r="N28" s="221"/>
    </row>
    <row r="29" spans="1:14" s="233" customFormat="1" ht="21.6" customHeight="1" x14ac:dyDescent="0.25">
      <c r="A29" s="230">
        <v>17</v>
      </c>
      <c r="B29" s="231">
        <f>'7-Export SMIS-A NU SE ANEXA'!H18</f>
        <v>0</v>
      </c>
      <c r="C29" s="232">
        <f>'7-Export SMIS-A NU SE ANEXA'!J18</f>
        <v>0</v>
      </c>
      <c r="D29" s="232">
        <f t="shared" si="0"/>
        <v>0</v>
      </c>
      <c r="E29" s="232">
        <f>'7-Export SMIS-A NU SE ANEXA'!AK18</f>
        <v>0</v>
      </c>
      <c r="F29" s="232">
        <f>'7-Export SMIS-A NU SE ANEXA'!AN18</f>
        <v>0</v>
      </c>
      <c r="G29" s="232">
        <f>'7-Export SMIS-A NU SE ANEXA'!AE18</f>
        <v>0</v>
      </c>
      <c r="H29" s="232">
        <f t="shared" si="1"/>
        <v>0</v>
      </c>
      <c r="I29" s="232">
        <f>'7-Export SMIS-A NU SE ANEXA'!T18</f>
        <v>0</v>
      </c>
      <c r="J29" s="232">
        <f>'7-Export SMIS-A NU SE ANEXA'!Y18</f>
        <v>0</v>
      </c>
      <c r="K29" s="232">
        <f>'7-Export SMIS-A NU SE ANEXA'!Z18</f>
        <v>0</v>
      </c>
      <c r="L29" s="232">
        <f t="shared" si="2"/>
        <v>0</v>
      </c>
      <c r="M29" s="221">
        <f>'7-Export SMIS-A NU SE ANEXA'!G18</f>
        <v>0</v>
      </c>
      <c r="N29" s="221"/>
    </row>
    <row r="30" spans="1:14" s="233" customFormat="1" ht="21.6" customHeight="1" x14ac:dyDescent="0.25">
      <c r="A30" s="230">
        <v>18</v>
      </c>
      <c r="B30" s="231">
        <f>'7-Export SMIS-A NU SE ANEXA'!H19</f>
        <v>0</v>
      </c>
      <c r="C30" s="232">
        <f>'7-Export SMIS-A NU SE ANEXA'!J19</f>
        <v>0</v>
      </c>
      <c r="D30" s="232">
        <f t="shared" si="0"/>
        <v>0</v>
      </c>
      <c r="E30" s="232">
        <f>'7-Export SMIS-A NU SE ANEXA'!AK19</f>
        <v>0</v>
      </c>
      <c r="F30" s="232">
        <f>'7-Export SMIS-A NU SE ANEXA'!AN19</f>
        <v>0</v>
      </c>
      <c r="G30" s="232">
        <f>'7-Export SMIS-A NU SE ANEXA'!AE19</f>
        <v>0</v>
      </c>
      <c r="H30" s="232">
        <f t="shared" si="1"/>
        <v>0</v>
      </c>
      <c r="I30" s="232">
        <f>'7-Export SMIS-A NU SE ANEXA'!T19</f>
        <v>0</v>
      </c>
      <c r="J30" s="232">
        <f>'7-Export SMIS-A NU SE ANEXA'!Y19</f>
        <v>0</v>
      </c>
      <c r="K30" s="232">
        <f>'7-Export SMIS-A NU SE ANEXA'!Z19</f>
        <v>0</v>
      </c>
      <c r="L30" s="232">
        <f t="shared" si="2"/>
        <v>0</v>
      </c>
      <c r="M30" s="221">
        <f>'7-Export SMIS-A NU SE ANEXA'!G19</f>
        <v>0</v>
      </c>
      <c r="N30" s="221"/>
    </row>
    <row r="31" spans="1:14" s="233" customFormat="1" ht="21.6" customHeight="1" x14ac:dyDescent="0.25">
      <c r="A31" s="230">
        <v>19</v>
      </c>
      <c r="B31" s="231">
        <f>'7-Export SMIS-A NU SE ANEXA'!H20</f>
        <v>0</v>
      </c>
      <c r="C31" s="232">
        <f>'7-Export SMIS-A NU SE ANEXA'!J20</f>
        <v>0</v>
      </c>
      <c r="D31" s="232">
        <f t="shared" si="0"/>
        <v>0</v>
      </c>
      <c r="E31" s="232">
        <f>'7-Export SMIS-A NU SE ANEXA'!AK20</f>
        <v>0</v>
      </c>
      <c r="F31" s="232">
        <f>'7-Export SMIS-A NU SE ANEXA'!AN20</f>
        <v>0</v>
      </c>
      <c r="G31" s="232">
        <f>'7-Export SMIS-A NU SE ANEXA'!AE20</f>
        <v>0</v>
      </c>
      <c r="H31" s="232">
        <f t="shared" si="1"/>
        <v>0</v>
      </c>
      <c r="I31" s="232">
        <f>'7-Export SMIS-A NU SE ANEXA'!T20</f>
        <v>0</v>
      </c>
      <c r="J31" s="232">
        <f>'7-Export SMIS-A NU SE ANEXA'!Y20</f>
        <v>0</v>
      </c>
      <c r="K31" s="232">
        <f>'7-Export SMIS-A NU SE ANEXA'!Z20</f>
        <v>0</v>
      </c>
      <c r="L31" s="232">
        <f t="shared" si="2"/>
        <v>0</v>
      </c>
      <c r="M31" s="221">
        <f>'7-Export SMIS-A NU SE ANEXA'!G20</f>
        <v>0</v>
      </c>
      <c r="N31" s="221"/>
    </row>
    <row r="32" spans="1:14" s="233" customFormat="1" ht="21.6" customHeight="1" x14ac:dyDescent="0.25">
      <c r="A32" s="230">
        <v>20</v>
      </c>
      <c r="B32" s="231">
        <f>'7-Export SMIS-A NU SE ANEXA'!H21</f>
        <v>0</v>
      </c>
      <c r="C32" s="232">
        <f>'7-Export SMIS-A NU SE ANEXA'!J21</f>
        <v>0</v>
      </c>
      <c r="D32" s="232">
        <f t="shared" si="0"/>
        <v>0</v>
      </c>
      <c r="E32" s="232">
        <f>'7-Export SMIS-A NU SE ANEXA'!AK21</f>
        <v>0</v>
      </c>
      <c r="F32" s="232">
        <f>'7-Export SMIS-A NU SE ANEXA'!AN21</f>
        <v>0</v>
      </c>
      <c r="G32" s="232">
        <f>'7-Export SMIS-A NU SE ANEXA'!AE21</f>
        <v>0</v>
      </c>
      <c r="H32" s="232">
        <f t="shared" si="1"/>
        <v>0</v>
      </c>
      <c r="I32" s="232">
        <f>'7-Export SMIS-A NU SE ANEXA'!T21</f>
        <v>0</v>
      </c>
      <c r="J32" s="232">
        <f>'7-Export SMIS-A NU SE ANEXA'!Y21</f>
        <v>0</v>
      </c>
      <c r="K32" s="232">
        <f>'7-Export SMIS-A NU SE ANEXA'!Z21</f>
        <v>0</v>
      </c>
      <c r="L32" s="232">
        <f t="shared" si="2"/>
        <v>0</v>
      </c>
      <c r="M32" s="221">
        <f>'7-Export SMIS-A NU SE ANEXA'!G21</f>
        <v>0</v>
      </c>
      <c r="N32" s="221"/>
    </row>
    <row r="33" spans="1:14" s="233" customFormat="1" ht="21.6" customHeight="1" x14ac:dyDescent="0.25">
      <c r="A33" s="230">
        <v>21</v>
      </c>
      <c r="B33" s="231">
        <f>'7-Export SMIS-A NU SE ANEXA'!H22</f>
        <v>0</v>
      </c>
      <c r="C33" s="232">
        <f>'7-Export SMIS-A NU SE ANEXA'!J22</f>
        <v>0</v>
      </c>
      <c r="D33" s="232">
        <f t="shared" si="0"/>
        <v>0</v>
      </c>
      <c r="E33" s="232">
        <f>'7-Export SMIS-A NU SE ANEXA'!AK22</f>
        <v>0</v>
      </c>
      <c r="F33" s="232">
        <f>'7-Export SMIS-A NU SE ANEXA'!AN22</f>
        <v>0</v>
      </c>
      <c r="G33" s="232">
        <f>'7-Export SMIS-A NU SE ANEXA'!AE22</f>
        <v>0</v>
      </c>
      <c r="H33" s="232">
        <f t="shared" si="1"/>
        <v>0</v>
      </c>
      <c r="I33" s="232">
        <f>'7-Export SMIS-A NU SE ANEXA'!T22</f>
        <v>0</v>
      </c>
      <c r="J33" s="232">
        <f>'7-Export SMIS-A NU SE ANEXA'!Y22</f>
        <v>0</v>
      </c>
      <c r="K33" s="232">
        <f>'7-Export SMIS-A NU SE ANEXA'!Z22</f>
        <v>0</v>
      </c>
      <c r="L33" s="232">
        <f t="shared" si="2"/>
        <v>0</v>
      </c>
      <c r="M33" s="221">
        <f>'7-Export SMIS-A NU SE ANEXA'!G22</f>
        <v>0</v>
      </c>
      <c r="N33" s="221"/>
    </row>
    <row r="34" spans="1:14" s="233" customFormat="1" ht="21.6" customHeight="1" x14ac:dyDescent="0.25">
      <c r="A34" s="230">
        <v>22</v>
      </c>
      <c r="B34" s="231">
        <f>'7-Export SMIS-A NU SE ANEXA'!H23</f>
        <v>0</v>
      </c>
      <c r="C34" s="232">
        <f>'7-Export SMIS-A NU SE ANEXA'!J23</f>
        <v>0</v>
      </c>
      <c r="D34" s="232">
        <f t="shared" si="0"/>
        <v>0</v>
      </c>
      <c r="E34" s="232">
        <f>'7-Export SMIS-A NU SE ANEXA'!AK23</f>
        <v>0</v>
      </c>
      <c r="F34" s="232">
        <f>'7-Export SMIS-A NU SE ANEXA'!AN23</f>
        <v>0</v>
      </c>
      <c r="G34" s="232">
        <f>'7-Export SMIS-A NU SE ANEXA'!AE23</f>
        <v>0</v>
      </c>
      <c r="H34" s="232">
        <f t="shared" si="1"/>
        <v>0</v>
      </c>
      <c r="I34" s="232">
        <f>'7-Export SMIS-A NU SE ANEXA'!T23</f>
        <v>0</v>
      </c>
      <c r="J34" s="232">
        <f>'7-Export SMIS-A NU SE ANEXA'!Y23</f>
        <v>0</v>
      </c>
      <c r="K34" s="232">
        <f>'7-Export SMIS-A NU SE ANEXA'!Z23</f>
        <v>0</v>
      </c>
      <c r="L34" s="232">
        <f t="shared" si="2"/>
        <v>0</v>
      </c>
      <c r="M34" s="221">
        <f>'7-Export SMIS-A NU SE ANEXA'!G23</f>
        <v>0</v>
      </c>
      <c r="N34" s="221"/>
    </row>
    <row r="35" spans="1:14" s="233" customFormat="1" ht="21.6" customHeight="1" x14ac:dyDescent="0.25">
      <c r="A35" s="230">
        <v>23</v>
      </c>
      <c r="B35" s="231">
        <f>'7-Export SMIS-A NU SE ANEXA'!H24</f>
        <v>0</v>
      </c>
      <c r="C35" s="232">
        <f>'7-Export SMIS-A NU SE ANEXA'!J24</f>
        <v>0</v>
      </c>
      <c r="D35" s="232">
        <f t="shared" si="0"/>
        <v>0</v>
      </c>
      <c r="E35" s="232">
        <f>'7-Export SMIS-A NU SE ANEXA'!AK24</f>
        <v>0</v>
      </c>
      <c r="F35" s="232">
        <f>'7-Export SMIS-A NU SE ANEXA'!AN24</f>
        <v>0</v>
      </c>
      <c r="G35" s="232">
        <f>'7-Export SMIS-A NU SE ANEXA'!AE24</f>
        <v>0</v>
      </c>
      <c r="H35" s="232">
        <f t="shared" si="1"/>
        <v>0</v>
      </c>
      <c r="I35" s="232">
        <f>'7-Export SMIS-A NU SE ANEXA'!T24</f>
        <v>0</v>
      </c>
      <c r="J35" s="232">
        <f>'7-Export SMIS-A NU SE ANEXA'!Y24</f>
        <v>0</v>
      </c>
      <c r="K35" s="232">
        <f>'7-Export SMIS-A NU SE ANEXA'!Z24</f>
        <v>0</v>
      </c>
      <c r="L35" s="232">
        <f t="shared" si="2"/>
        <v>0</v>
      </c>
      <c r="M35" s="221">
        <f>'7-Export SMIS-A NU SE ANEXA'!G24</f>
        <v>0</v>
      </c>
      <c r="N35" s="221"/>
    </row>
    <row r="36" spans="1:14" s="233" customFormat="1" ht="21.6" customHeight="1" x14ac:dyDescent="0.25">
      <c r="A36" s="230">
        <v>24</v>
      </c>
      <c r="B36" s="231">
        <f>'7-Export SMIS-A NU SE ANEXA'!H25</f>
        <v>0</v>
      </c>
      <c r="C36" s="232">
        <f>'7-Export SMIS-A NU SE ANEXA'!J25</f>
        <v>0</v>
      </c>
      <c r="D36" s="232">
        <f t="shared" si="0"/>
        <v>0</v>
      </c>
      <c r="E36" s="232">
        <f>'7-Export SMIS-A NU SE ANEXA'!AK25</f>
        <v>0</v>
      </c>
      <c r="F36" s="232">
        <f>'7-Export SMIS-A NU SE ANEXA'!AN25</f>
        <v>0</v>
      </c>
      <c r="G36" s="232">
        <f>'7-Export SMIS-A NU SE ANEXA'!AE25</f>
        <v>0</v>
      </c>
      <c r="H36" s="232">
        <f t="shared" si="1"/>
        <v>0</v>
      </c>
      <c r="I36" s="232">
        <f>'7-Export SMIS-A NU SE ANEXA'!T25</f>
        <v>0</v>
      </c>
      <c r="J36" s="232">
        <f>'7-Export SMIS-A NU SE ANEXA'!Y25</f>
        <v>0</v>
      </c>
      <c r="K36" s="232">
        <f>'7-Export SMIS-A NU SE ANEXA'!Z25</f>
        <v>0</v>
      </c>
      <c r="L36" s="232">
        <f t="shared" si="2"/>
        <v>0</v>
      </c>
      <c r="M36" s="221">
        <f>'7-Export SMIS-A NU SE ANEXA'!G25</f>
        <v>0</v>
      </c>
      <c r="N36" s="221"/>
    </row>
    <row r="37" spans="1:14" s="233" customFormat="1" ht="21.6" customHeight="1" x14ac:dyDescent="0.25">
      <c r="A37" s="230">
        <v>25</v>
      </c>
      <c r="B37" s="231">
        <f>'7-Export SMIS-A NU SE ANEXA'!H26</f>
        <v>0</v>
      </c>
      <c r="C37" s="232">
        <f>'7-Export SMIS-A NU SE ANEXA'!J26</f>
        <v>0</v>
      </c>
      <c r="D37" s="232">
        <f t="shared" si="0"/>
        <v>0</v>
      </c>
      <c r="E37" s="232">
        <f>'7-Export SMIS-A NU SE ANEXA'!AK26</f>
        <v>0</v>
      </c>
      <c r="F37" s="232">
        <f>'7-Export SMIS-A NU SE ANEXA'!AN26</f>
        <v>0</v>
      </c>
      <c r="G37" s="232">
        <f>'7-Export SMIS-A NU SE ANEXA'!AE26</f>
        <v>0</v>
      </c>
      <c r="H37" s="232">
        <f t="shared" si="1"/>
        <v>0</v>
      </c>
      <c r="I37" s="232">
        <f>'7-Export SMIS-A NU SE ANEXA'!T26</f>
        <v>0</v>
      </c>
      <c r="J37" s="232">
        <f>'7-Export SMIS-A NU SE ANEXA'!Y26</f>
        <v>0</v>
      </c>
      <c r="K37" s="232">
        <f>'7-Export SMIS-A NU SE ANEXA'!Z26</f>
        <v>0</v>
      </c>
      <c r="L37" s="232">
        <f t="shared" si="2"/>
        <v>0</v>
      </c>
      <c r="M37" s="221">
        <f>'7-Export SMIS-A NU SE ANEXA'!G26</f>
        <v>0</v>
      </c>
      <c r="N37" s="221"/>
    </row>
    <row r="38" spans="1:14" s="233" customFormat="1" ht="21.6" customHeight="1" x14ac:dyDescent="0.25">
      <c r="A38" s="230">
        <v>26</v>
      </c>
      <c r="B38" s="231">
        <f>'7-Export SMIS-A NU SE ANEXA'!H27</f>
        <v>0</v>
      </c>
      <c r="C38" s="232">
        <f>'7-Export SMIS-A NU SE ANEXA'!J27</f>
        <v>0</v>
      </c>
      <c r="D38" s="232">
        <f t="shared" si="0"/>
        <v>0</v>
      </c>
      <c r="E38" s="232">
        <f>'7-Export SMIS-A NU SE ANEXA'!AK27</f>
        <v>0</v>
      </c>
      <c r="F38" s="232">
        <f>'7-Export SMIS-A NU SE ANEXA'!AN27</f>
        <v>0</v>
      </c>
      <c r="G38" s="232">
        <f>'7-Export SMIS-A NU SE ANEXA'!AE27</f>
        <v>0</v>
      </c>
      <c r="H38" s="232">
        <f t="shared" si="1"/>
        <v>0</v>
      </c>
      <c r="I38" s="232">
        <f>'7-Export SMIS-A NU SE ANEXA'!T27</f>
        <v>0</v>
      </c>
      <c r="J38" s="232">
        <f>'7-Export SMIS-A NU SE ANEXA'!Y27</f>
        <v>0</v>
      </c>
      <c r="K38" s="232">
        <f>'7-Export SMIS-A NU SE ANEXA'!Z27</f>
        <v>0</v>
      </c>
      <c r="L38" s="232">
        <f t="shared" si="2"/>
        <v>0</v>
      </c>
      <c r="M38" s="221">
        <f>'7-Export SMIS-A NU SE ANEXA'!G27</f>
        <v>0</v>
      </c>
      <c r="N38" s="221"/>
    </row>
    <row r="39" spans="1:14" s="233" customFormat="1" ht="21.6" customHeight="1" x14ac:dyDescent="0.25">
      <c r="A39" s="230">
        <v>27</v>
      </c>
      <c r="B39" s="231">
        <f>'7-Export SMIS-A NU SE ANEXA'!H28</f>
        <v>0</v>
      </c>
      <c r="C39" s="232">
        <f>'7-Export SMIS-A NU SE ANEXA'!J28</f>
        <v>0</v>
      </c>
      <c r="D39" s="232">
        <f t="shared" si="0"/>
        <v>0</v>
      </c>
      <c r="E39" s="232">
        <f>'7-Export SMIS-A NU SE ANEXA'!AK28</f>
        <v>0</v>
      </c>
      <c r="F39" s="232">
        <f>'7-Export SMIS-A NU SE ANEXA'!AN28</f>
        <v>0</v>
      </c>
      <c r="G39" s="232">
        <f>'7-Export SMIS-A NU SE ANEXA'!AE28</f>
        <v>0</v>
      </c>
      <c r="H39" s="232">
        <f t="shared" si="1"/>
        <v>0</v>
      </c>
      <c r="I39" s="232">
        <f>'7-Export SMIS-A NU SE ANEXA'!T28</f>
        <v>0</v>
      </c>
      <c r="J39" s="232">
        <f>'7-Export SMIS-A NU SE ANEXA'!Y28</f>
        <v>0</v>
      </c>
      <c r="K39" s="232">
        <f>'7-Export SMIS-A NU SE ANEXA'!Z28</f>
        <v>0</v>
      </c>
      <c r="L39" s="232">
        <f t="shared" si="2"/>
        <v>0</v>
      </c>
      <c r="M39" s="221">
        <f>'7-Export SMIS-A NU SE ANEXA'!G28</f>
        <v>0</v>
      </c>
      <c r="N39" s="221"/>
    </row>
    <row r="40" spans="1:14" s="233" customFormat="1" ht="21.6" customHeight="1" x14ac:dyDescent="0.25">
      <c r="A40" s="230">
        <v>28</v>
      </c>
      <c r="B40" s="231">
        <f>'7-Export SMIS-A NU SE ANEXA'!H29</f>
        <v>0</v>
      </c>
      <c r="C40" s="232">
        <f>'7-Export SMIS-A NU SE ANEXA'!J29</f>
        <v>0</v>
      </c>
      <c r="D40" s="232">
        <f t="shared" si="0"/>
        <v>0</v>
      </c>
      <c r="E40" s="232">
        <f>'7-Export SMIS-A NU SE ANEXA'!AK29</f>
        <v>0</v>
      </c>
      <c r="F40" s="232">
        <f>'7-Export SMIS-A NU SE ANEXA'!AN29</f>
        <v>0</v>
      </c>
      <c r="G40" s="232">
        <f>'7-Export SMIS-A NU SE ANEXA'!AE29</f>
        <v>0</v>
      </c>
      <c r="H40" s="232">
        <f t="shared" si="1"/>
        <v>0</v>
      </c>
      <c r="I40" s="232">
        <f>'7-Export SMIS-A NU SE ANEXA'!T29</f>
        <v>0</v>
      </c>
      <c r="J40" s="232">
        <f>'7-Export SMIS-A NU SE ANEXA'!Y29</f>
        <v>0</v>
      </c>
      <c r="K40" s="232">
        <f>'7-Export SMIS-A NU SE ANEXA'!Z29</f>
        <v>0</v>
      </c>
      <c r="L40" s="232">
        <f t="shared" si="2"/>
        <v>0</v>
      </c>
      <c r="M40" s="221">
        <f>'7-Export SMIS-A NU SE ANEXA'!G29</f>
        <v>0</v>
      </c>
      <c r="N40" s="221"/>
    </row>
    <row r="41" spans="1:14" s="233" customFormat="1" ht="21.6" customHeight="1" x14ac:dyDescent="0.25">
      <c r="A41" s="230">
        <v>29</v>
      </c>
      <c r="B41" s="231">
        <f>'7-Export SMIS-A NU SE ANEXA'!H30</f>
        <v>0</v>
      </c>
      <c r="C41" s="232">
        <f>'7-Export SMIS-A NU SE ANEXA'!J30</f>
        <v>0</v>
      </c>
      <c r="D41" s="232">
        <f t="shared" si="0"/>
        <v>0</v>
      </c>
      <c r="E41" s="232">
        <f>'7-Export SMIS-A NU SE ANEXA'!AK30</f>
        <v>0</v>
      </c>
      <c r="F41" s="232">
        <f>'7-Export SMIS-A NU SE ANEXA'!AN30</f>
        <v>0</v>
      </c>
      <c r="G41" s="232">
        <f>'7-Export SMIS-A NU SE ANEXA'!AE30</f>
        <v>0</v>
      </c>
      <c r="H41" s="232">
        <f t="shared" si="1"/>
        <v>0</v>
      </c>
      <c r="I41" s="232">
        <f>'7-Export SMIS-A NU SE ANEXA'!T30</f>
        <v>0</v>
      </c>
      <c r="J41" s="232">
        <f>'7-Export SMIS-A NU SE ANEXA'!Y30</f>
        <v>0</v>
      </c>
      <c r="K41" s="232">
        <f>'7-Export SMIS-A NU SE ANEXA'!Z30</f>
        <v>0</v>
      </c>
      <c r="L41" s="232">
        <f t="shared" si="2"/>
        <v>0</v>
      </c>
      <c r="M41" s="221">
        <f>'7-Export SMIS-A NU SE ANEXA'!G30</f>
        <v>0</v>
      </c>
      <c r="N41" s="221"/>
    </row>
    <row r="42" spans="1:14" s="233" customFormat="1" ht="21.6" customHeight="1" x14ac:dyDescent="0.25">
      <c r="A42" s="230">
        <v>30</v>
      </c>
      <c r="B42" s="231">
        <f>'7-Export SMIS-A NU SE ANEXA'!H31</f>
        <v>0</v>
      </c>
      <c r="C42" s="232">
        <f>'7-Export SMIS-A NU SE ANEXA'!J31</f>
        <v>0</v>
      </c>
      <c r="D42" s="232">
        <f t="shared" si="0"/>
        <v>0</v>
      </c>
      <c r="E42" s="232">
        <f>'7-Export SMIS-A NU SE ANEXA'!AK31</f>
        <v>0</v>
      </c>
      <c r="F42" s="232">
        <f>'7-Export SMIS-A NU SE ANEXA'!AN31</f>
        <v>0</v>
      </c>
      <c r="G42" s="232">
        <f>'7-Export SMIS-A NU SE ANEXA'!AE31</f>
        <v>0</v>
      </c>
      <c r="H42" s="232">
        <f t="shared" si="1"/>
        <v>0</v>
      </c>
      <c r="I42" s="232">
        <f>'7-Export SMIS-A NU SE ANEXA'!T31</f>
        <v>0</v>
      </c>
      <c r="J42" s="232">
        <f>'7-Export SMIS-A NU SE ANEXA'!Y31</f>
        <v>0</v>
      </c>
      <c r="K42" s="232">
        <f>'7-Export SMIS-A NU SE ANEXA'!Z31</f>
        <v>0</v>
      </c>
      <c r="L42" s="232">
        <f t="shared" si="2"/>
        <v>0</v>
      </c>
      <c r="M42" s="221">
        <f>'7-Export SMIS-A NU SE ANEXA'!G31</f>
        <v>0</v>
      </c>
      <c r="N42" s="221"/>
    </row>
    <row r="43" spans="1:14" s="233" customFormat="1" ht="21.6" customHeight="1" x14ac:dyDescent="0.25">
      <c r="A43" s="230">
        <v>31</v>
      </c>
      <c r="B43" s="231">
        <f>'7-Export SMIS-A NU SE ANEXA'!H32</f>
        <v>0</v>
      </c>
      <c r="C43" s="232">
        <f>'7-Export SMIS-A NU SE ANEXA'!J32</f>
        <v>0</v>
      </c>
      <c r="D43" s="232">
        <f t="shared" si="0"/>
        <v>0</v>
      </c>
      <c r="E43" s="232">
        <f>'7-Export SMIS-A NU SE ANEXA'!AK32</f>
        <v>0</v>
      </c>
      <c r="F43" s="232">
        <f>'7-Export SMIS-A NU SE ANEXA'!AN32</f>
        <v>0</v>
      </c>
      <c r="G43" s="232">
        <f>'7-Export SMIS-A NU SE ANEXA'!AE32</f>
        <v>0</v>
      </c>
      <c r="H43" s="232">
        <f t="shared" si="1"/>
        <v>0</v>
      </c>
      <c r="I43" s="232">
        <f>'7-Export SMIS-A NU SE ANEXA'!T32</f>
        <v>0</v>
      </c>
      <c r="J43" s="232">
        <f>'7-Export SMIS-A NU SE ANEXA'!Y32</f>
        <v>0</v>
      </c>
      <c r="K43" s="232">
        <f>'7-Export SMIS-A NU SE ANEXA'!Z32</f>
        <v>0</v>
      </c>
      <c r="L43" s="232">
        <f t="shared" si="2"/>
        <v>0</v>
      </c>
      <c r="M43" s="221">
        <f>'7-Export SMIS-A NU SE ANEXA'!G32</f>
        <v>0</v>
      </c>
      <c r="N43" s="221"/>
    </row>
    <row r="44" spans="1:14" s="233" customFormat="1" ht="21.6" customHeight="1" x14ac:dyDescent="0.25">
      <c r="A44" s="230">
        <v>32</v>
      </c>
      <c r="B44" s="231">
        <f>'7-Export SMIS-A NU SE ANEXA'!H33</f>
        <v>0</v>
      </c>
      <c r="C44" s="232">
        <f>'7-Export SMIS-A NU SE ANEXA'!J33</f>
        <v>0</v>
      </c>
      <c r="D44" s="232">
        <f t="shared" si="0"/>
        <v>0</v>
      </c>
      <c r="E44" s="232">
        <f>'7-Export SMIS-A NU SE ANEXA'!AK33</f>
        <v>0</v>
      </c>
      <c r="F44" s="232">
        <f>'7-Export SMIS-A NU SE ANEXA'!AN33</f>
        <v>0</v>
      </c>
      <c r="G44" s="232">
        <f>'7-Export SMIS-A NU SE ANEXA'!AE33</f>
        <v>0</v>
      </c>
      <c r="H44" s="232">
        <f t="shared" si="1"/>
        <v>0</v>
      </c>
      <c r="I44" s="232">
        <f>'7-Export SMIS-A NU SE ANEXA'!T33</f>
        <v>0</v>
      </c>
      <c r="J44" s="232">
        <f>'7-Export SMIS-A NU SE ANEXA'!Y33</f>
        <v>0</v>
      </c>
      <c r="K44" s="232">
        <f>'7-Export SMIS-A NU SE ANEXA'!Z33</f>
        <v>0</v>
      </c>
      <c r="L44" s="232">
        <f t="shared" si="2"/>
        <v>0</v>
      </c>
      <c r="M44" s="221">
        <f>'7-Export SMIS-A NU SE ANEXA'!G33</f>
        <v>0</v>
      </c>
      <c r="N44" s="221"/>
    </row>
    <row r="45" spans="1:14" s="233" customFormat="1" ht="21.6" customHeight="1" x14ac:dyDescent="0.25">
      <c r="A45" s="230">
        <v>33</v>
      </c>
      <c r="B45" s="231">
        <f>'7-Export SMIS-A NU SE ANEXA'!H34</f>
        <v>0</v>
      </c>
      <c r="C45" s="232">
        <f>'7-Export SMIS-A NU SE ANEXA'!J34</f>
        <v>0</v>
      </c>
      <c r="D45" s="232">
        <f t="shared" si="0"/>
        <v>0</v>
      </c>
      <c r="E45" s="232">
        <f>'7-Export SMIS-A NU SE ANEXA'!AK34</f>
        <v>0</v>
      </c>
      <c r="F45" s="232">
        <f>'7-Export SMIS-A NU SE ANEXA'!AN34</f>
        <v>0</v>
      </c>
      <c r="G45" s="232">
        <f>'7-Export SMIS-A NU SE ANEXA'!AE34</f>
        <v>0</v>
      </c>
      <c r="H45" s="232">
        <f t="shared" si="1"/>
        <v>0</v>
      </c>
      <c r="I45" s="232">
        <f>'7-Export SMIS-A NU SE ANEXA'!T34</f>
        <v>0</v>
      </c>
      <c r="J45" s="232">
        <f>'7-Export SMIS-A NU SE ANEXA'!Y34</f>
        <v>0</v>
      </c>
      <c r="K45" s="232">
        <f>'7-Export SMIS-A NU SE ANEXA'!Z34</f>
        <v>0</v>
      </c>
      <c r="L45" s="232">
        <f t="shared" si="2"/>
        <v>0</v>
      </c>
      <c r="M45" s="221">
        <f>'7-Export SMIS-A NU SE ANEXA'!G34</f>
        <v>0</v>
      </c>
      <c r="N45" s="221"/>
    </row>
    <row r="46" spans="1:14" s="233" customFormat="1" ht="21.6" customHeight="1" x14ac:dyDescent="0.25">
      <c r="A46" s="230">
        <v>34</v>
      </c>
      <c r="B46" s="231">
        <f>'7-Export SMIS-A NU SE ANEXA'!H35</f>
        <v>0</v>
      </c>
      <c r="C46" s="232">
        <f>'7-Export SMIS-A NU SE ANEXA'!J35</f>
        <v>0</v>
      </c>
      <c r="D46" s="232">
        <f t="shared" si="0"/>
        <v>0</v>
      </c>
      <c r="E46" s="232">
        <f>'7-Export SMIS-A NU SE ANEXA'!AK35</f>
        <v>0</v>
      </c>
      <c r="F46" s="232">
        <f>'7-Export SMIS-A NU SE ANEXA'!AN35</f>
        <v>0</v>
      </c>
      <c r="G46" s="232">
        <f>'7-Export SMIS-A NU SE ANEXA'!AE35</f>
        <v>0</v>
      </c>
      <c r="H46" s="232">
        <f t="shared" si="1"/>
        <v>0</v>
      </c>
      <c r="I46" s="232">
        <f>'7-Export SMIS-A NU SE ANEXA'!T35</f>
        <v>0</v>
      </c>
      <c r="J46" s="232">
        <f>'7-Export SMIS-A NU SE ANEXA'!Y35</f>
        <v>0</v>
      </c>
      <c r="K46" s="232">
        <f>'7-Export SMIS-A NU SE ANEXA'!Z35</f>
        <v>0</v>
      </c>
      <c r="L46" s="232">
        <f t="shared" si="2"/>
        <v>0</v>
      </c>
      <c r="M46" s="221">
        <f>'7-Export SMIS-A NU SE ANEXA'!G35</f>
        <v>0</v>
      </c>
      <c r="N46" s="221"/>
    </row>
    <row r="47" spans="1:14" s="233" customFormat="1" ht="21.6" customHeight="1" x14ac:dyDescent="0.25">
      <c r="A47" s="230">
        <v>35</v>
      </c>
      <c r="B47" s="231">
        <f>'7-Export SMIS-A NU SE ANEXA'!H36</f>
        <v>0</v>
      </c>
      <c r="C47" s="232">
        <f>'7-Export SMIS-A NU SE ANEXA'!J36</f>
        <v>0</v>
      </c>
      <c r="D47" s="232">
        <f t="shared" si="0"/>
        <v>0</v>
      </c>
      <c r="E47" s="232">
        <f>'7-Export SMIS-A NU SE ANEXA'!AK36</f>
        <v>0</v>
      </c>
      <c r="F47" s="232">
        <f>'7-Export SMIS-A NU SE ANEXA'!AN36</f>
        <v>0</v>
      </c>
      <c r="G47" s="232">
        <f>'7-Export SMIS-A NU SE ANEXA'!AE36</f>
        <v>0</v>
      </c>
      <c r="H47" s="232">
        <f t="shared" si="1"/>
        <v>0</v>
      </c>
      <c r="I47" s="232">
        <f>'7-Export SMIS-A NU SE ANEXA'!T36</f>
        <v>0</v>
      </c>
      <c r="J47" s="232">
        <f>'7-Export SMIS-A NU SE ANEXA'!Y36</f>
        <v>0</v>
      </c>
      <c r="K47" s="232">
        <f>'7-Export SMIS-A NU SE ANEXA'!Z36</f>
        <v>0</v>
      </c>
      <c r="L47" s="232">
        <f t="shared" si="2"/>
        <v>0</v>
      </c>
      <c r="M47" s="221">
        <f>'7-Export SMIS-A NU SE ANEXA'!G36</f>
        <v>0</v>
      </c>
      <c r="N47" s="221"/>
    </row>
    <row r="48" spans="1:14" s="233" customFormat="1" ht="21.6" customHeight="1" x14ac:dyDescent="0.25">
      <c r="A48" s="230">
        <v>36</v>
      </c>
      <c r="B48" s="231">
        <f>'7-Export SMIS-A NU SE ANEXA'!H37</f>
        <v>0</v>
      </c>
      <c r="C48" s="232">
        <f>'7-Export SMIS-A NU SE ANEXA'!J37</f>
        <v>0</v>
      </c>
      <c r="D48" s="232">
        <f t="shared" si="0"/>
        <v>0</v>
      </c>
      <c r="E48" s="232">
        <f>'7-Export SMIS-A NU SE ANEXA'!AK37</f>
        <v>0</v>
      </c>
      <c r="F48" s="232">
        <f>'7-Export SMIS-A NU SE ANEXA'!AN37</f>
        <v>0</v>
      </c>
      <c r="G48" s="232">
        <f>'7-Export SMIS-A NU SE ANEXA'!AE37</f>
        <v>0</v>
      </c>
      <c r="H48" s="232">
        <f t="shared" si="1"/>
        <v>0</v>
      </c>
      <c r="I48" s="232">
        <f>'7-Export SMIS-A NU SE ANEXA'!T37</f>
        <v>0</v>
      </c>
      <c r="J48" s="232">
        <f>'7-Export SMIS-A NU SE ANEXA'!Y37</f>
        <v>0</v>
      </c>
      <c r="K48" s="232">
        <f>'7-Export SMIS-A NU SE ANEXA'!Z37</f>
        <v>0</v>
      </c>
      <c r="L48" s="232">
        <f t="shared" si="2"/>
        <v>0</v>
      </c>
      <c r="M48" s="221">
        <f>'7-Export SMIS-A NU SE ANEXA'!G37</f>
        <v>0</v>
      </c>
      <c r="N48" s="221"/>
    </row>
    <row r="49" spans="1:14" s="233" customFormat="1" ht="21.6" customHeight="1" x14ac:dyDescent="0.25">
      <c r="A49" s="230">
        <v>37</v>
      </c>
      <c r="B49" s="231">
        <f>'7-Export SMIS-A NU SE ANEXA'!H38</f>
        <v>0</v>
      </c>
      <c r="C49" s="232">
        <f>'7-Export SMIS-A NU SE ANEXA'!J38</f>
        <v>0</v>
      </c>
      <c r="D49" s="232">
        <f t="shared" si="0"/>
        <v>0</v>
      </c>
      <c r="E49" s="232">
        <f>'7-Export SMIS-A NU SE ANEXA'!AK38</f>
        <v>0</v>
      </c>
      <c r="F49" s="232">
        <f>'7-Export SMIS-A NU SE ANEXA'!AN38</f>
        <v>0</v>
      </c>
      <c r="G49" s="232">
        <f>'7-Export SMIS-A NU SE ANEXA'!AE38</f>
        <v>0</v>
      </c>
      <c r="H49" s="232">
        <f t="shared" si="1"/>
        <v>0</v>
      </c>
      <c r="I49" s="232">
        <f>'7-Export SMIS-A NU SE ANEXA'!T38</f>
        <v>0</v>
      </c>
      <c r="J49" s="232">
        <f>'7-Export SMIS-A NU SE ANEXA'!Y38</f>
        <v>0</v>
      </c>
      <c r="K49" s="232">
        <f>'7-Export SMIS-A NU SE ANEXA'!Z38</f>
        <v>0</v>
      </c>
      <c r="L49" s="232">
        <f t="shared" si="2"/>
        <v>0</v>
      </c>
      <c r="M49" s="221">
        <f>'7-Export SMIS-A NU SE ANEXA'!G38</f>
        <v>0</v>
      </c>
      <c r="N49" s="221"/>
    </row>
    <row r="50" spans="1:14" s="233" customFormat="1" ht="21.6" customHeight="1" x14ac:dyDescent="0.25">
      <c r="A50" s="230">
        <v>38</v>
      </c>
      <c r="B50" s="231">
        <f>'7-Export SMIS-A NU SE ANEXA'!H39</f>
        <v>0</v>
      </c>
      <c r="C50" s="232">
        <f>'7-Export SMIS-A NU SE ANEXA'!J39</f>
        <v>0</v>
      </c>
      <c r="D50" s="232">
        <f t="shared" si="0"/>
        <v>0</v>
      </c>
      <c r="E50" s="232">
        <f>'7-Export SMIS-A NU SE ANEXA'!AK39</f>
        <v>0</v>
      </c>
      <c r="F50" s="232">
        <f>'7-Export SMIS-A NU SE ANEXA'!AN39</f>
        <v>0</v>
      </c>
      <c r="G50" s="232">
        <f>'7-Export SMIS-A NU SE ANEXA'!AE39</f>
        <v>0</v>
      </c>
      <c r="H50" s="232">
        <f t="shared" si="1"/>
        <v>0</v>
      </c>
      <c r="I50" s="232">
        <f>'7-Export SMIS-A NU SE ANEXA'!T39</f>
        <v>0</v>
      </c>
      <c r="J50" s="232">
        <f>'7-Export SMIS-A NU SE ANEXA'!Y39</f>
        <v>0</v>
      </c>
      <c r="K50" s="232">
        <f>'7-Export SMIS-A NU SE ANEXA'!Z39</f>
        <v>0</v>
      </c>
      <c r="L50" s="232">
        <f t="shared" si="2"/>
        <v>0</v>
      </c>
      <c r="M50" s="221">
        <f>'7-Export SMIS-A NU SE ANEXA'!G39</f>
        <v>0</v>
      </c>
      <c r="N50" s="221"/>
    </row>
    <row r="51" spans="1:14" s="233" customFormat="1" ht="21.6" customHeight="1" x14ac:dyDescent="0.25">
      <c r="A51" s="230">
        <v>39</v>
      </c>
      <c r="B51" s="231">
        <f>'7-Export SMIS-A NU SE ANEXA'!H40</f>
        <v>0</v>
      </c>
      <c r="C51" s="232">
        <f>'7-Export SMIS-A NU SE ANEXA'!J40</f>
        <v>0</v>
      </c>
      <c r="D51" s="232">
        <f t="shared" si="0"/>
        <v>0</v>
      </c>
      <c r="E51" s="232">
        <f>'7-Export SMIS-A NU SE ANEXA'!AK40</f>
        <v>0</v>
      </c>
      <c r="F51" s="232">
        <f>'7-Export SMIS-A NU SE ANEXA'!AN40</f>
        <v>0</v>
      </c>
      <c r="G51" s="232">
        <f>'7-Export SMIS-A NU SE ANEXA'!AE40</f>
        <v>0</v>
      </c>
      <c r="H51" s="232">
        <f t="shared" si="1"/>
        <v>0</v>
      </c>
      <c r="I51" s="232">
        <f>'7-Export SMIS-A NU SE ANEXA'!T40</f>
        <v>0</v>
      </c>
      <c r="J51" s="232">
        <f>'7-Export SMIS-A NU SE ANEXA'!Y40</f>
        <v>0</v>
      </c>
      <c r="K51" s="232">
        <f>'7-Export SMIS-A NU SE ANEXA'!Z40</f>
        <v>0</v>
      </c>
      <c r="L51" s="232">
        <f t="shared" si="2"/>
        <v>0</v>
      </c>
      <c r="M51" s="221">
        <f>'7-Export SMIS-A NU SE ANEXA'!G40</f>
        <v>0</v>
      </c>
      <c r="N51" s="221"/>
    </row>
    <row r="52" spans="1:14" s="233" customFormat="1" ht="21.6" customHeight="1" x14ac:dyDescent="0.25">
      <c r="A52" s="230">
        <v>40</v>
      </c>
      <c r="B52" s="231">
        <f>'7-Export SMIS-A NU SE ANEXA'!H41</f>
        <v>0</v>
      </c>
      <c r="C52" s="232">
        <f>'7-Export SMIS-A NU SE ANEXA'!J41</f>
        <v>0</v>
      </c>
      <c r="D52" s="232">
        <f t="shared" si="0"/>
        <v>0</v>
      </c>
      <c r="E52" s="232">
        <f>'7-Export SMIS-A NU SE ANEXA'!AK41</f>
        <v>0</v>
      </c>
      <c r="F52" s="232">
        <f>'7-Export SMIS-A NU SE ANEXA'!AN41</f>
        <v>0</v>
      </c>
      <c r="G52" s="232">
        <f>'7-Export SMIS-A NU SE ANEXA'!AE41</f>
        <v>0</v>
      </c>
      <c r="H52" s="232">
        <f t="shared" si="1"/>
        <v>0</v>
      </c>
      <c r="I52" s="232">
        <f>'7-Export SMIS-A NU SE ANEXA'!T41</f>
        <v>0</v>
      </c>
      <c r="J52" s="232">
        <f>'7-Export SMIS-A NU SE ANEXA'!Y41</f>
        <v>0</v>
      </c>
      <c r="K52" s="232">
        <f>'7-Export SMIS-A NU SE ANEXA'!Z41</f>
        <v>0</v>
      </c>
      <c r="L52" s="232">
        <f t="shared" si="2"/>
        <v>0</v>
      </c>
      <c r="M52" s="221">
        <f>'7-Export SMIS-A NU SE ANEXA'!G41</f>
        <v>0</v>
      </c>
      <c r="N52" s="221"/>
    </row>
    <row r="53" spans="1:14" s="233" customFormat="1" x14ac:dyDescent="0.25">
      <c r="A53" s="602" t="s">
        <v>144</v>
      </c>
      <c r="B53" s="603"/>
      <c r="C53" s="604"/>
      <c r="D53" s="234">
        <f>SUM(D13:D52)</f>
        <v>0</v>
      </c>
      <c r="E53" s="234">
        <f t="shared" ref="E53:L53" si="3">SUM(E13:E52)</f>
        <v>0</v>
      </c>
      <c r="F53" s="234">
        <f t="shared" si="3"/>
        <v>0</v>
      </c>
      <c r="G53" s="234">
        <f t="shared" si="3"/>
        <v>0</v>
      </c>
      <c r="H53" s="234">
        <f t="shared" si="3"/>
        <v>0</v>
      </c>
      <c r="I53" s="234">
        <f t="shared" si="3"/>
        <v>0</v>
      </c>
      <c r="J53" s="234">
        <f t="shared" si="3"/>
        <v>0</v>
      </c>
      <c r="K53" s="234">
        <f t="shared" si="3"/>
        <v>0</v>
      </c>
      <c r="L53" s="234">
        <f t="shared" si="3"/>
        <v>0</v>
      </c>
      <c r="M53" s="235"/>
      <c r="N53" s="235"/>
    </row>
    <row r="54" spans="1:14" s="236" customFormat="1" ht="21.6" customHeight="1" x14ac:dyDescent="0.25">
      <c r="A54" s="237"/>
      <c r="B54" s="237" t="s">
        <v>967</v>
      </c>
      <c r="C54" s="237"/>
      <c r="D54" s="238">
        <f>'3- Bugetul proiectului'!E94</f>
        <v>0</v>
      </c>
      <c r="E54" s="598">
        <f>'3- Bugetul proiectului'!C109</f>
        <v>0</v>
      </c>
      <c r="F54" s="599"/>
      <c r="G54" s="238">
        <f>'3- Bugetul proiectului'!C111</f>
        <v>0</v>
      </c>
      <c r="H54" s="238">
        <f>'3- Bugetul proiectului'!D94+'3- Bugetul proiectului'!G94</f>
        <v>0</v>
      </c>
      <c r="I54" s="238">
        <f>'3- Bugetul proiectului'!D94</f>
        <v>0</v>
      </c>
      <c r="J54" s="238">
        <f>'3- Bugetul proiectului'!G94</f>
        <v>0</v>
      </c>
      <c r="K54" s="238">
        <f>'3- Bugetul proiectului'!H94</f>
        <v>0</v>
      </c>
      <c r="L54" s="238">
        <f>'3- Bugetul proiectului'!I94</f>
        <v>0</v>
      </c>
    </row>
    <row r="55" spans="1:14" s="236" customFormat="1" ht="21.6" customHeight="1" x14ac:dyDescent="0.25">
      <c r="A55" s="237"/>
      <c r="B55" s="237" t="s">
        <v>968</v>
      </c>
      <c r="C55" s="237"/>
      <c r="D55" s="238">
        <f>D53-D54</f>
        <v>0</v>
      </c>
      <c r="E55" s="598">
        <f>E53+F53-E54</f>
        <v>0</v>
      </c>
      <c r="F55" s="599"/>
      <c r="G55" s="238">
        <f t="shared" ref="G55:L55" si="4">G53-G54</f>
        <v>0</v>
      </c>
      <c r="H55" s="238">
        <f t="shared" si="4"/>
        <v>0</v>
      </c>
      <c r="I55" s="238">
        <f t="shared" si="4"/>
        <v>0</v>
      </c>
      <c r="J55" s="238">
        <f t="shared" si="4"/>
        <v>0</v>
      </c>
      <c r="K55" s="238">
        <f t="shared" si="4"/>
        <v>0</v>
      </c>
      <c r="L55" s="238">
        <f t="shared" si="4"/>
        <v>0</v>
      </c>
    </row>
    <row r="57" spans="1:14" ht="21.6" customHeight="1" x14ac:dyDescent="0.25">
      <c r="B57" s="239"/>
    </row>
  </sheetData>
  <sheetProtection algorithmName="SHA-512" hashValue="2P4K4q8kKXN79phwDqIwExdZIOKmzT70MwJ6LllQGJN4NDMiNn2am+STc5yk59WhRJrGcovtaU9AO/c0YCCFqg==" saltValue="xDRTsHmjIlg3IcDSCodDdg==" spinCount="100000" sheet="1" objects="1" scenarios="1"/>
  <mergeCells count="18">
    <mergeCell ref="C7:L7"/>
    <mergeCell ref="B2:L2"/>
    <mergeCell ref="B3:L3"/>
    <mergeCell ref="B4:L4"/>
    <mergeCell ref="B5:L5"/>
    <mergeCell ref="B6:L6"/>
    <mergeCell ref="C8:D8"/>
    <mergeCell ref="A10:A11"/>
    <mergeCell ref="B10:B11"/>
    <mergeCell ref="C10:C11"/>
    <mergeCell ref="D10:G10"/>
    <mergeCell ref="E55:F55"/>
    <mergeCell ref="K10:K11"/>
    <mergeCell ref="L10:L11"/>
    <mergeCell ref="M12:N12"/>
    <mergeCell ref="A53:C53"/>
    <mergeCell ref="E54:F54"/>
    <mergeCell ref="H10:J10"/>
  </mergeCells>
  <conditionalFormatting sqref="D55:L55">
    <cfRule type="cellIs" dxfId="3" priority="1" operator="notEqual">
      <formula>0</formula>
    </cfRule>
  </conditionalFormatting>
  <pageMargins left="0.2" right="0.2" top="0.25" bottom="0.25" header="0" footer="0"/>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38"/>
  <sheetViews>
    <sheetView workbookViewId="0">
      <selection activeCell="M13" sqref="M13"/>
    </sheetView>
  </sheetViews>
  <sheetFormatPr defaultColWidth="8.88671875" defaultRowHeight="12" x14ac:dyDescent="0.25"/>
  <cols>
    <col min="1" max="1" width="35" style="307" customWidth="1"/>
    <col min="2" max="2" width="14.88671875" style="307" customWidth="1"/>
    <col min="3" max="3" width="12.6640625" style="307" customWidth="1"/>
    <col min="4" max="4" width="14" style="307" customWidth="1"/>
    <col min="5" max="5" width="15.44140625" style="307" customWidth="1"/>
    <col min="6" max="6" width="17.6640625" style="307" customWidth="1"/>
    <col min="7" max="16384" width="8.88671875" style="307"/>
  </cols>
  <sheetData>
    <row r="1" spans="1:6" ht="13.8" x14ac:dyDescent="0.3">
      <c r="A1" s="613" t="s">
        <v>1280</v>
      </c>
      <c r="B1" s="613"/>
      <c r="C1" s="613"/>
      <c r="D1" s="613"/>
    </row>
    <row r="2" spans="1:6" s="293" customFormat="1" ht="77.400000000000006" customHeight="1" x14ac:dyDescent="0.3">
      <c r="A2" s="610" t="s">
        <v>1184</v>
      </c>
      <c r="B2" s="610"/>
      <c r="C2" s="610"/>
      <c r="D2" s="610"/>
    </row>
    <row r="3" spans="1:6" s="293" customFormat="1" x14ac:dyDescent="0.3">
      <c r="A3" s="294"/>
      <c r="B3" s="295"/>
      <c r="C3" s="295"/>
      <c r="D3" s="295"/>
    </row>
    <row r="4" spans="1:6" s="293" customFormat="1" ht="25.5" customHeight="1" x14ac:dyDescent="0.3">
      <c r="A4" s="611" t="s">
        <v>1183</v>
      </c>
      <c r="B4" s="611"/>
      <c r="C4" s="611"/>
      <c r="D4" s="611"/>
    </row>
    <row r="5" spans="1:6" s="124" customFormat="1" ht="54.75" customHeight="1" x14ac:dyDescent="0.3">
      <c r="A5" s="612" t="s">
        <v>1147</v>
      </c>
      <c r="B5" s="612"/>
      <c r="C5" s="612"/>
      <c r="D5" s="612"/>
      <c r="E5" s="296"/>
      <c r="F5" s="296"/>
    </row>
    <row r="6" spans="1:6" s="124" customFormat="1" ht="48" x14ac:dyDescent="0.3">
      <c r="A6" s="297" t="s">
        <v>1148</v>
      </c>
      <c r="B6" s="297" t="s">
        <v>1149</v>
      </c>
      <c r="C6" s="297" t="s">
        <v>1150</v>
      </c>
      <c r="D6" s="297" t="s">
        <v>1151</v>
      </c>
    </row>
    <row r="7" spans="1:6" s="124" customFormat="1" x14ac:dyDescent="0.3">
      <c r="A7" s="297"/>
      <c r="B7" s="298"/>
      <c r="C7" s="297"/>
      <c r="D7" s="297"/>
    </row>
    <row r="8" spans="1:6" s="124" customFormat="1" x14ac:dyDescent="0.3">
      <c r="A8" s="299" t="s">
        <v>1152</v>
      </c>
      <c r="B8" s="300">
        <v>0</v>
      </c>
      <c r="C8" s="301">
        <v>0</v>
      </c>
      <c r="D8" s="302">
        <f>B8*C8</f>
        <v>0</v>
      </c>
    </row>
    <row r="9" spans="1:6" s="124" customFormat="1" x14ac:dyDescent="0.3">
      <c r="A9" s="299" t="s">
        <v>1153</v>
      </c>
      <c r="B9" s="300">
        <v>0</v>
      </c>
      <c r="C9" s="301">
        <v>0</v>
      </c>
      <c r="D9" s="302">
        <f t="shared" ref="D9:D37" si="0">B9*C9</f>
        <v>0</v>
      </c>
    </row>
    <row r="10" spans="1:6" s="124" customFormat="1" x14ac:dyDescent="0.3">
      <c r="A10" s="299" t="s">
        <v>1154</v>
      </c>
      <c r="B10" s="300">
        <v>0</v>
      </c>
      <c r="C10" s="301">
        <v>0</v>
      </c>
      <c r="D10" s="302">
        <f t="shared" si="0"/>
        <v>0</v>
      </c>
    </row>
    <row r="11" spans="1:6" s="124" customFormat="1" x14ac:dyDescent="0.25">
      <c r="A11" s="299" t="s">
        <v>1155</v>
      </c>
      <c r="B11" s="300">
        <v>0</v>
      </c>
      <c r="C11" s="301">
        <v>0</v>
      </c>
      <c r="D11" s="302">
        <f t="shared" si="0"/>
        <v>0</v>
      </c>
      <c r="F11" s="303"/>
    </row>
    <row r="12" spans="1:6" s="124" customFormat="1" x14ac:dyDescent="0.3">
      <c r="A12" s="299" t="s">
        <v>1156</v>
      </c>
      <c r="B12" s="300">
        <v>0</v>
      </c>
      <c r="C12" s="301">
        <v>0</v>
      </c>
      <c r="D12" s="302">
        <f t="shared" si="0"/>
        <v>0</v>
      </c>
    </row>
    <row r="13" spans="1:6" s="124" customFormat="1" x14ac:dyDescent="0.3">
      <c r="A13" s="299" t="s">
        <v>1157</v>
      </c>
      <c r="B13" s="300">
        <v>0</v>
      </c>
      <c r="C13" s="301">
        <v>0</v>
      </c>
      <c r="D13" s="302">
        <f t="shared" si="0"/>
        <v>0</v>
      </c>
    </row>
    <row r="14" spans="1:6" s="124" customFormat="1" x14ac:dyDescent="0.3">
      <c r="A14" s="299" t="s">
        <v>1158</v>
      </c>
      <c r="B14" s="300">
        <v>0</v>
      </c>
      <c r="C14" s="301">
        <v>0</v>
      </c>
      <c r="D14" s="302">
        <f t="shared" si="0"/>
        <v>0</v>
      </c>
    </row>
    <row r="15" spans="1:6" s="124" customFormat="1" x14ac:dyDescent="0.3">
      <c r="A15" s="299" t="s">
        <v>1159</v>
      </c>
      <c r="B15" s="300">
        <v>0</v>
      </c>
      <c r="C15" s="301">
        <v>0</v>
      </c>
      <c r="D15" s="302">
        <f t="shared" si="0"/>
        <v>0</v>
      </c>
    </row>
    <row r="16" spans="1:6" s="124" customFormat="1" x14ac:dyDescent="0.3">
      <c r="A16" s="299" t="s">
        <v>1160</v>
      </c>
      <c r="B16" s="300">
        <v>0</v>
      </c>
      <c r="C16" s="301">
        <v>0</v>
      </c>
      <c r="D16" s="302">
        <f t="shared" si="0"/>
        <v>0</v>
      </c>
    </row>
    <row r="17" spans="1:4" s="124" customFormat="1" x14ac:dyDescent="0.3">
      <c r="A17" s="299" t="s">
        <v>1161</v>
      </c>
      <c r="B17" s="300">
        <v>0</v>
      </c>
      <c r="C17" s="301">
        <v>0</v>
      </c>
      <c r="D17" s="302">
        <f t="shared" si="0"/>
        <v>0</v>
      </c>
    </row>
    <row r="18" spans="1:4" s="124" customFormat="1" x14ac:dyDescent="0.3">
      <c r="A18" s="299" t="s">
        <v>1162</v>
      </c>
      <c r="B18" s="300">
        <v>0</v>
      </c>
      <c r="C18" s="301">
        <v>0</v>
      </c>
      <c r="D18" s="302">
        <f t="shared" si="0"/>
        <v>0</v>
      </c>
    </row>
    <row r="19" spans="1:4" s="124" customFormat="1" x14ac:dyDescent="0.3">
      <c r="A19" s="299" t="s">
        <v>1163</v>
      </c>
      <c r="B19" s="300">
        <v>0</v>
      </c>
      <c r="C19" s="301">
        <v>0</v>
      </c>
      <c r="D19" s="302">
        <f t="shared" si="0"/>
        <v>0</v>
      </c>
    </row>
    <row r="20" spans="1:4" s="124" customFormat="1" x14ac:dyDescent="0.3">
      <c r="A20" s="299" t="s">
        <v>1164</v>
      </c>
      <c r="B20" s="300">
        <v>0</v>
      </c>
      <c r="C20" s="301">
        <v>0</v>
      </c>
      <c r="D20" s="302">
        <f t="shared" si="0"/>
        <v>0</v>
      </c>
    </row>
    <row r="21" spans="1:4" s="124" customFormat="1" x14ac:dyDescent="0.3">
      <c r="A21" s="299" t="s">
        <v>1165</v>
      </c>
      <c r="B21" s="300">
        <v>0</v>
      </c>
      <c r="C21" s="301">
        <v>0</v>
      </c>
      <c r="D21" s="302">
        <f t="shared" si="0"/>
        <v>0</v>
      </c>
    </row>
    <row r="22" spans="1:4" s="124" customFormat="1" x14ac:dyDescent="0.3">
      <c r="A22" s="299" t="s">
        <v>1166</v>
      </c>
      <c r="B22" s="300">
        <v>0</v>
      </c>
      <c r="C22" s="301">
        <v>0</v>
      </c>
      <c r="D22" s="302">
        <f t="shared" si="0"/>
        <v>0</v>
      </c>
    </row>
    <row r="23" spans="1:4" s="124" customFormat="1" x14ac:dyDescent="0.3">
      <c r="A23" s="299" t="s">
        <v>1167</v>
      </c>
      <c r="B23" s="300">
        <v>0</v>
      </c>
      <c r="C23" s="301">
        <v>0</v>
      </c>
      <c r="D23" s="302">
        <f t="shared" si="0"/>
        <v>0</v>
      </c>
    </row>
    <row r="24" spans="1:4" s="124" customFormat="1" x14ac:dyDescent="0.3">
      <c r="A24" s="299" t="s">
        <v>1168</v>
      </c>
      <c r="B24" s="300">
        <v>0</v>
      </c>
      <c r="C24" s="301">
        <v>0</v>
      </c>
      <c r="D24" s="302">
        <f t="shared" si="0"/>
        <v>0</v>
      </c>
    </row>
    <row r="25" spans="1:4" s="124" customFormat="1" x14ac:dyDescent="0.3">
      <c r="A25" s="299" t="s">
        <v>1169</v>
      </c>
      <c r="B25" s="300">
        <v>0</v>
      </c>
      <c r="C25" s="301">
        <v>0</v>
      </c>
      <c r="D25" s="302">
        <f t="shared" si="0"/>
        <v>0</v>
      </c>
    </row>
    <row r="26" spans="1:4" s="124" customFormat="1" x14ac:dyDescent="0.3">
      <c r="A26" s="299" t="s">
        <v>1170</v>
      </c>
      <c r="B26" s="300">
        <v>0</v>
      </c>
      <c r="C26" s="301">
        <v>0</v>
      </c>
      <c r="D26" s="302">
        <f t="shared" si="0"/>
        <v>0</v>
      </c>
    </row>
    <row r="27" spans="1:4" s="124" customFormat="1" x14ac:dyDescent="0.3">
      <c r="A27" s="299" t="s">
        <v>1171</v>
      </c>
      <c r="B27" s="300">
        <v>0</v>
      </c>
      <c r="C27" s="301">
        <v>0</v>
      </c>
      <c r="D27" s="302">
        <f t="shared" si="0"/>
        <v>0</v>
      </c>
    </row>
    <row r="28" spans="1:4" s="124" customFormat="1" x14ac:dyDescent="0.3">
      <c r="A28" s="299" t="s">
        <v>1172</v>
      </c>
      <c r="B28" s="300">
        <v>0</v>
      </c>
      <c r="C28" s="301">
        <v>0</v>
      </c>
      <c r="D28" s="302">
        <f t="shared" si="0"/>
        <v>0</v>
      </c>
    </row>
    <row r="29" spans="1:4" s="124" customFormat="1" x14ac:dyDescent="0.3">
      <c r="A29" s="299" t="s">
        <v>1173</v>
      </c>
      <c r="B29" s="300">
        <v>0</v>
      </c>
      <c r="C29" s="301">
        <v>0</v>
      </c>
      <c r="D29" s="302">
        <f t="shared" si="0"/>
        <v>0</v>
      </c>
    </row>
    <row r="30" spans="1:4" s="124" customFormat="1" x14ac:dyDescent="0.3">
      <c r="A30" s="299" t="s">
        <v>1174</v>
      </c>
      <c r="B30" s="300">
        <v>0</v>
      </c>
      <c r="C30" s="301">
        <v>0</v>
      </c>
      <c r="D30" s="302">
        <f t="shared" si="0"/>
        <v>0</v>
      </c>
    </row>
    <row r="31" spans="1:4" s="124" customFormat="1" x14ac:dyDescent="0.3">
      <c r="A31" s="299" t="s">
        <v>1175</v>
      </c>
      <c r="B31" s="300">
        <v>0</v>
      </c>
      <c r="C31" s="301">
        <v>0</v>
      </c>
      <c r="D31" s="302">
        <f t="shared" si="0"/>
        <v>0</v>
      </c>
    </row>
    <row r="32" spans="1:4" s="124" customFormat="1" x14ac:dyDescent="0.3">
      <c r="A32" s="299" t="s">
        <v>1176</v>
      </c>
      <c r="B32" s="300">
        <v>0</v>
      </c>
      <c r="C32" s="301">
        <v>0</v>
      </c>
      <c r="D32" s="302">
        <f t="shared" si="0"/>
        <v>0</v>
      </c>
    </row>
    <row r="33" spans="1:4" s="124" customFormat="1" x14ac:dyDescent="0.3">
      <c r="A33" s="299" t="s">
        <v>1177</v>
      </c>
      <c r="B33" s="300">
        <v>0</v>
      </c>
      <c r="C33" s="301">
        <v>0</v>
      </c>
      <c r="D33" s="302">
        <f t="shared" si="0"/>
        <v>0</v>
      </c>
    </row>
    <row r="34" spans="1:4" s="124" customFormat="1" x14ac:dyDescent="0.3">
      <c r="A34" s="299" t="s">
        <v>1178</v>
      </c>
      <c r="B34" s="300">
        <v>0</v>
      </c>
      <c r="C34" s="301">
        <v>0</v>
      </c>
      <c r="D34" s="302">
        <f t="shared" si="0"/>
        <v>0</v>
      </c>
    </row>
    <row r="35" spans="1:4" s="124" customFormat="1" x14ac:dyDescent="0.3">
      <c r="A35" s="299" t="s">
        <v>1179</v>
      </c>
      <c r="B35" s="300">
        <v>0</v>
      </c>
      <c r="C35" s="301">
        <v>0</v>
      </c>
      <c r="D35" s="302">
        <f t="shared" si="0"/>
        <v>0</v>
      </c>
    </row>
    <row r="36" spans="1:4" s="124" customFormat="1" x14ac:dyDescent="0.3">
      <c r="A36" s="299" t="s">
        <v>1180</v>
      </c>
      <c r="B36" s="300">
        <v>0</v>
      </c>
      <c r="C36" s="301">
        <v>0</v>
      </c>
      <c r="D36" s="302">
        <f t="shared" si="0"/>
        <v>0</v>
      </c>
    </row>
    <row r="37" spans="1:4" s="124" customFormat="1" x14ac:dyDescent="0.3">
      <c r="A37" s="299" t="s">
        <v>1181</v>
      </c>
      <c r="B37" s="300">
        <v>0</v>
      </c>
      <c r="C37" s="301">
        <v>0</v>
      </c>
      <c r="D37" s="302">
        <f t="shared" si="0"/>
        <v>0</v>
      </c>
    </row>
    <row r="38" spans="1:4" s="124" customFormat="1" x14ac:dyDescent="0.3">
      <c r="A38" s="304" t="s">
        <v>1182</v>
      </c>
      <c r="B38" s="305">
        <f>SUM(B8:B37)</f>
        <v>0</v>
      </c>
      <c r="C38" s="306"/>
      <c r="D38" s="305">
        <f>SUM(D8:D37)</f>
        <v>0</v>
      </c>
    </row>
  </sheetData>
  <sheetProtection algorithmName="SHA-512" hashValue="7j20oU/9HFiQUiOWczPwPczVZD+k+ek7SPtv+W7RCG5vP6e4jOxYnIR6Z1TFZoUyospLsjL5CTdaTT8p9tqXmQ==" saltValue="USRmktoOHxPNkARErNLnqA==" spinCount="100000" sheet="1" objects="1" scenarios="1"/>
  <mergeCells count="4">
    <mergeCell ref="A2:D2"/>
    <mergeCell ref="A4:D4"/>
    <mergeCell ref="A5:D5"/>
    <mergeCell ref="A1:D1"/>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R16"/>
  <sheetViews>
    <sheetView workbookViewId="0">
      <selection activeCell="J7" sqref="J7"/>
    </sheetView>
  </sheetViews>
  <sheetFormatPr defaultColWidth="8.88671875" defaultRowHeight="12" x14ac:dyDescent="0.25"/>
  <cols>
    <col min="1" max="1" width="2" style="177" customWidth="1"/>
    <col min="2" max="2" width="3.44140625" style="177" hidden="1" customWidth="1"/>
    <col min="3" max="3" width="37.6640625" style="178" customWidth="1"/>
    <col min="4" max="4" width="3.6640625" style="177" hidden="1" customWidth="1"/>
    <col min="5" max="6" width="2.88671875" style="177" hidden="1" customWidth="1"/>
    <col min="7" max="7" width="18.5546875" style="178" customWidth="1"/>
    <col min="8" max="8" width="1.6640625" style="177" customWidth="1"/>
    <col min="9" max="9" width="16" style="178" customWidth="1"/>
    <col min="10" max="10" width="18.6640625" style="177" customWidth="1"/>
    <col min="11" max="11" width="12" style="177" customWidth="1"/>
    <col min="12" max="12" width="12.33203125" style="177" customWidth="1"/>
    <col min="13" max="13" width="12" style="177" customWidth="1"/>
    <col min="14" max="14" width="14" style="177" customWidth="1"/>
    <col min="15" max="15" width="12.44140625" style="177" customWidth="1"/>
    <col min="16" max="16" width="8.88671875" style="177"/>
    <col min="17" max="17" width="9.109375" style="177" bestFit="1" customWidth="1"/>
    <col min="18" max="16384" width="8.88671875" style="177"/>
  </cols>
  <sheetData>
    <row r="1" spans="2:18" x14ac:dyDescent="0.25">
      <c r="G1" s="177"/>
      <c r="I1" s="177"/>
    </row>
    <row r="2" spans="2:18" x14ac:dyDescent="0.25">
      <c r="B2" s="168"/>
      <c r="C2" s="168"/>
      <c r="D2" s="168"/>
      <c r="E2" s="168"/>
      <c r="G2" s="177"/>
      <c r="I2" s="177"/>
    </row>
    <row r="3" spans="2:18" x14ac:dyDescent="0.25">
      <c r="C3" s="177"/>
    </row>
    <row r="4" spans="2:18" x14ac:dyDescent="0.25">
      <c r="B4" s="3"/>
      <c r="C4" s="179"/>
      <c r="D4" s="3"/>
      <c r="F4" s="3"/>
      <c r="G4" s="179"/>
      <c r="H4" s="3"/>
      <c r="I4" s="179"/>
      <c r="J4" s="3"/>
      <c r="K4" s="200"/>
      <c r="L4" s="200"/>
      <c r="M4" s="200"/>
      <c r="N4" s="200"/>
      <c r="O4" s="200"/>
    </row>
    <row r="5" spans="2:18" s="180" customFormat="1" ht="24" x14ac:dyDescent="0.25">
      <c r="B5" s="3"/>
      <c r="C5" s="84" t="s">
        <v>882</v>
      </c>
      <c r="D5" s="12"/>
      <c r="E5" s="177"/>
      <c r="F5" s="3"/>
      <c r="G5" s="84" t="s">
        <v>883</v>
      </c>
      <c r="H5" s="12"/>
      <c r="I5" s="84" t="s">
        <v>884</v>
      </c>
      <c r="J5" s="84" t="s">
        <v>885</v>
      </c>
      <c r="K5" s="200"/>
      <c r="L5" s="198"/>
      <c r="M5" s="198"/>
      <c r="N5" s="198"/>
      <c r="O5" s="198"/>
    </row>
    <row r="6" spans="2:18" s="185" customFormat="1" ht="34.200000000000003" customHeight="1" x14ac:dyDescent="0.25">
      <c r="B6" s="3"/>
      <c r="C6" s="88" t="s">
        <v>867</v>
      </c>
      <c r="D6" s="181"/>
      <c r="E6" s="177"/>
      <c r="F6" s="3"/>
      <c r="G6" s="182"/>
      <c r="H6" s="181"/>
      <c r="I6" s="183" t="s">
        <v>886</v>
      </c>
      <c r="J6" s="184"/>
      <c r="K6" s="200"/>
      <c r="L6" s="199"/>
      <c r="M6" s="199"/>
      <c r="N6" s="199"/>
      <c r="O6" s="199"/>
    </row>
    <row r="7" spans="2:18" s="180" customFormat="1" ht="23.4" customHeight="1" x14ac:dyDescent="0.25">
      <c r="B7" s="3"/>
      <c r="C7" s="88" t="s">
        <v>869</v>
      </c>
      <c r="D7" s="12"/>
      <c r="E7" s="177"/>
      <c r="F7" s="3"/>
      <c r="G7" s="84"/>
      <c r="H7" s="12"/>
      <c r="I7" s="183" t="s">
        <v>886</v>
      </c>
      <c r="J7" s="186"/>
      <c r="K7" s="200"/>
      <c r="L7" s="198"/>
      <c r="M7" s="198"/>
      <c r="N7" s="202"/>
      <c r="O7" s="203"/>
      <c r="Q7" s="187"/>
      <c r="R7" s="188"/>
    </row>
    <row r="8" spans="2:18" ht="36" x14ac:dyDescent="0.25">
      <c r="B8" s="3"/>
      <c r="C8" s="88" t="s">
        <v>888</v>
      </c>
      <c r="D8" s="3"/>
      <c r="F8" s="3"/>
      <c r="G8" s="182" t="s">
        <v>887</v>
      </c>
      <c r="H8" s="3"/>
      <c r="I8" s="183" t="s">
        <v>886</v>
      </c>
      <c r="J8" s="186"/>
      <c r="K8" s="200"/>
      <c r="L8" s="200"/>
      <c r="M8" s="200"/>
      <c r="N8" s="204"/>
      <c r="O8" s="205"/>
      <c r="Q8" s="188"/>
    </row>
    <row r="9" spans="2:18" ht="28.2" customHeight="1" x14ac:dyDescent="0.25">
      <c r="B9" s="3"/>
      <c r="C9" s="88" t="s">
        <v>868</v>
      </c>
      <c r="D9" s="88"/>
      <c r="E9" s="88"/>
      <c r="F9" s="88"/>
      <c r="G9" s="88"/>
      <c r="H9" s="88"/>
      <c r="I9" s="88"/>
      <c r="J9" s="88"/>
      <c r="K9" s="201"/>
      <c r="L9" s="201"/>
      <c r="M9" s="200"/>
      <c r="N9" s="204"/>
      <c r="O9" s="205"/>
      <c r="Q9" s="188"/>
    </row>
    <row r="10" spans="2:18" ht="36" x14ac:dyDescent="0.25">
      <c r="B10" s="3"/>
      <c r="C10" s="88" t="s">
        <v>890</v>
      </c>
      <c r="D10" s="3"/>
      <c r="F10" s="3"/>
      <c r="G10" s="182" t="s">
        <v>889</v>
      </c>
      <c r="H10" s="3"/>
      <c r="I10" s="191"/>
      <c r="J10" s="84" t="str">
        <f>IF(COUNTIF('6- Proiectii financiare'!C163:L163,"&lt;0")&gt;0,"nu se verifica sustenabilitatea financiara","se verifica sustenabilitatea financiara")</f>
        <v>se verifica sustenabilitatea financiara</v>
      </c>
      <c r="K10" s="206"/>
      <c r="L10" s="206"/>
      <c r="M10" s="206"/>
      <c r="N10" s="206"/>
      <c r="O10" s="206"/>
    </row>
    <row r="11" spans="2:18" ht="13.8" x14ac:dyDescent="0.25">
      <c r="B11" s="3"/>
      <c r="C11" s="179"/>
      <c r="D11" s="3"/>
      <c r="E11" s="3"/>
      <c r="F11" s="3"/>
      <c r="G11" s="192" t="s">
        <v>891</v>
      </c>
      <c r="H11" s="3"/>
      <c r="I11" s="88" t="s">
        <v>1246</v>
      </c>
      <c r="J11" s="88" t="s">
        <v>1246</v>
      </c>
      <c r="K11" s="197" t="s">
        <v>1247</v>
      </c>
      <c r="L11" s="197" t="s">
        <v>1247</v>
      </c>
      <c r="M11" s="197" t="s">
        <v>1247</v>
      </c>
      <c r="N11" s="197" t="s">
        <v>1247</v>
      </c>
      <c r="O11" s="197" t="s">
        <v>1247</v>
      </c>
    </row>
    <row r="12" spans="2:18" x14ac:dyDescent="0.25">
      <c r="B12" s="3"/>
      <c r="C12" s="88" t="s">
        <v>416</v>
      </c>
      <c r="D12" s="3"/>
      <c r="E12" s="3"/>
      <c r="F12" s="3"/>
      <c r="G12" s="193">
        <f>'1A- Bilant Societate'!D160</f>
        <v>0</v>
      </c>
      <c r="H12" s="194"/>
      <c r="I12" s="193"/>
      <c r="J12" s="193"/>
      <c r="K12" s="193"/>
      <c r="L12" s="193"/>
      <c r="M12" s="193"/>
      <c r="N12" s="193"/>
      <c r="O12" s="193"/>
    </row>
    <row r="13" spans="2:18" ht="24" x14ac:dyDescent="0.25">
      <c r="B13" s="3"/>
      <c r="C13" s="88" t="s">
        <v>892</v>
      </c>
      <c r="D13" s="3"/>
      <c r="E13" s="3"/>
      <c r="F13" s="3"/>
      <c r="G13" s="193"/>
      <c r="H13" s="194"/>
      <c r="I13" s="195" t="str">
        <f>IFERROR(ROUND(I12/G12-1,2),"")</f>
        <v/>
      </c>
      <c r="J13" s="195" t="str">
        <f>IFERROR(ROUND(J12/G12-1,2),"")</f>
        <v/>
      </c>
      <c r="K13" s="195" t="str">
        <f>IFERROR(ROUND(K12/G12-1,2),"")</f>
        <v/>
      </c>
      <c r="L13" s="195" t="str">
        <f>IFERROR(ROUND(L12/G12-1,2),"")</f>
        <v/>
      </c>
      <c r="M13" s="195" t="str">
        <f>IFERROR(ROUND(M12/G12-1,2),"")</f>
        <v/>
      </c>
      <c r="N13" s="195" t="str">
        <f>IFERROR(ROUND(N12/G12-1,2),"")</f>
        <v/>
      </c>
      <c r="O13" s="195" t="str">
        <f>IFERROR(ROUND(O12/G12-1,2),"")</f>
        <v/>
      </c>
      <c r="Q13" s="189"/>
    </row>
    <row r="14" spans="2:18" x14ac:dyDescent="0.25">
      <c r="B14" s="3"/>
      <c r="C14" s="88" t="s">
        <v>893</v>
      </c>
      <c r="D14" s="3"/>
      <c r="E14" s="3"/>
      <c r="F14" s="3"/>
      <c r="G14" s="193">
        <f>'1A- Bilant Societate'!D233</f>
        <v>0</v>
      </c>
      <c r="H14" s="79"/>
      <c r="I14" s="193"/>
      <c r="J14" s="193"/>
      <c r="K14" s="193"/>
      <c r="L14" s="193"/>
      <c r="M14" s="193"/>
      <c r="N14" s="193"/>
      <c r="O14" s="193"/>
      <c r="Q14" s="189"/>
      <c r="R14" s="190"/>
    </row>
    <row r="15" spans="2:18" ht="13.2" x14ac:dyDescent="0.25">
      <c r="C15" s="88" t="s">
        <v>894</v>
      </c>
      <c r="G15" s="196" t="str">
        <f>IFERROR(G12/G14,"")</f>
        <v/>
      </c>
      <c r="I15" s="196" t="str">
        <f>IFERROR(I12/I14,"")</f>
        <v/>
      </c>
      <c r="J15" s="196" t="str">
        <f t="shared" ref="J15:O15" si="0">IFERROR(J12/J14,"")</f>
        <v/>
      </c>
      <c r="K15" s="196" t="str">
        <f t="shared" si="0"/>
        <v/>
      </c>
      <c r="L15" s="196" t="str">
        <f t="shared" si="0"/>
        <v/>
      </c>
      <c r="M15" s="196" t="str">
        <f t="shared" si="0"/>
        <v/>
      </c>
      <c r="N15" s="196" t="str">
        <f t="shared" si="0"/>
        <v/>
      </c>
      <c r="O15" s="196" t="str">
        <f t="shared" si="0"/>
        <v/>
      </c>
      <c r="Q15" s="189"/>
      <c r="R15" s="190"/>
    </row>
    <row r="16" spans="2:18" ht="24" x14ac:dyDescent="0.25">
      <c r="C16" s="88" t="s">
        <v>895</v>
      </c>
      <c r="I16" s="195" t="str">
        <f>IFERROR(ROUND(I15/G15-1,2),"")</f>
        <v/>
      </c>
      <c r="J16" s="195" t="str">
        <f>IFERROR(ROUND(J15/G15-1,2),"")</f>
        <v/>
      </c>
      <c r="K16" s="195" t="str">
        <f>IFERROR(ROUND(K15/G15-1,2),"")</f>
        <v/>
      </c>
      <c r="L16" s="195" t="str">
        <f>IFERROR(ROUND(L15/G15-1,2),"")</f>
        <v/>
      </c>
      <c r="M16" s="195" t="str">
        <f>IFERROR(ROUND(M15/G15-1,2),"")</f>
        <v/>
      </c>
      <c r="N16" s="195" t="str">
        <f>IFERROR(ROUND(N15/G15-1,2),"")</f>
        <v/>
      </c>
      <c r="O16" s="195" t="str">
        <f>IFERROR(ROUND(O15/G15-1,2),"")</f>
        <v/>
      </c>
    </row>
  </sheetData>
  <conditionalFormatting sqref="I13:O13">
    <cfRule type="cellIs" dxfId="2" priority="1" operator="equal">
      <formula>"nu se verifica sustenabilitatea financiara"</formula>
    </cfRule>
  </conditionalFormatting>
  <conditionalFormatting sqref="I16:O16">
    <cfRule type="cellIs" dxfId="1" priority="2" operator="equal">
      <formula>"nu se verifica sustenabilitatea financiara"</formula>
    </cfRule>
  </conditionalFormatting>
  <conditionalFormatting sqref="J10">
    <cfRule type="cellIs" dxfId="0" priority="3" operator="equal">
      <formula>"nu se verifica sustenabilitatea financiara"</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3:O56"/>
  <sheetViews>
    <sheetView topLeftCell="A34" workbookViewId="0">
      <selection activeCell="A34" sqref="A1:XFD1048576"/>
    </sheetView>
  </sheetViews>
  <sheetFormatPr defaultRowHeight="14.4" x14ac:dyDescent="0.3"/>
  <cols>
    <col min="1" max="3" width="8.88671875" style="422"/>
    <col min="4" max="4" width="19.5546875" style="422" customWidth="1"/>
    <col min="5" max="5" width="12.44140625" style="422" customWidth="1"/>
    <col min="6" max="6" width="13.77734375" style="422" customWidth="1"/>
    <col min="7" max="7" width="13.44140625" style="422" customWidth="1"/>
    <col min="8" max="16384" width="8.88671875" style="422"/>
  </cols>
  <sheetData>
    <row r="3" spans="4:15" x14ac:dyDescent="0.3">
      <c r="D3" s="424" t="s">
        <v>320</v>
      </c>
      <c r="E3" s="432">
        <v>0.4</v>
      </c>
      <c r="I3" s="433"/>
      <c r="K3" s="422" t="s">
        <v>315</v>
      </c>
    </row>
    <row r="4" spans="4:15" x14ac:dyDescent="0.3">
      <c r="D4" s="424" t="s">
        <v>170</v>
      </c>
      <c r="E4" s="432">
        <v>0.3</v>
      </c>
      <c r="I4" s="433"/>
      <c r="K4" s="422" t="s">
        <v>316</v>
      </c>
    </row>
    <row r="5" spans="4:15" x14ac:dyDescent="0.3">
      <c r="D5" s="424" t="s">
        <v>171</v>
      </c>
      <c r="E5" s="432">
        <v>0.25</v>
      </c>
      <c r="I5" s="427"/>
    </row>
    <row r="6" spans="4:15" x14ac:dyDescent="0.3">
      <c r="D6" s="424"/>
      <c r="E6" s="432"/>
      <c r="I6" s="427"/>
      <c r="K6" s="422" t="s">
        <v>432</v>
      </c>
    </row>
    <row r="7" spans="4:15" x14ac:dyDescent="0.3">
      <c r="D7" s="424"/>
      <c r="E7" s="432"/>
      <c r="I7" s="427"/>
      <c r="K7" s="422" t="s">
        <v>436</v>
      </c>
    </row>
    <row r="8" spans="4:15" x14ac:dyDescent="0.3">
      <c r="D8" s="424"/>
      <c r="E8" s="432"/>
      <c r="I8" s="427"/>
      <c r="K8" s="422" t="s">
        <v>433</v>
      </c>
    </row>
    <row r="9" spans="4:15" x14ac:dyDescent="0.3">
      <c r="D9" s="424"/>
      <c r="E9" s="432"/>
      <c r="F9" s="432"/>
      <c r="G9" s="432"/>
      <c r="I9" s="427"/>
      <c r="K9" s="422" t="s">
        <v>434</v>
      </c>
    </row>
    <row r="10" spans="4:15" x14ac:dyDescent="0.3">
      <c r="D10" s="424"/>
      <c r="E10" s="432"/>
      <c r="F10" s="432"/>
      <c r="G10" s="432"/>
      <c r="I10" s="427"/>
      <c r="K10" s="422" t="s">
        <v>437</v>
      </c>
    </row>
    <row r="11" spans="4:15" x14ac:dyDescent="0.3">
      <c r="I11" s="427"/>
      <c r="K11" s="422" t="s">
        <v>435</v>
      </c>
    </row>
    <row r="12" spans="4:15" x14ac:dyDescent="0.3">
      <c r="E12" s="430"/>
      <c r="I12" s="427"/>
    </row>
    <row r="13" spans="4:15" x14ac:dyDescent="0.3">
      <c r="E13" s="430"/>
      <c r="I13" s="431"/>
    </row>
    <row r="14" spans="4:15" x14ac:dyDescent="0.3">
      <c r="E14" s="430"/>
      <c r="I14" s="431"/>
    </row>
    <row r="15" spans="4:15" x14ac:dyDescent="0.3">
      <c r="E15" s="430"/>
      <c r="I15" s="431"/>
    </row>
    <row r="16" spans="4:15" ht="15" thickBot="1" x14ac:dyDescent="0.35">
      <c r="E16" s="434" t="s">
        <v>974</v>
      </c>
      <c r="F16" s="423"/>
      <c r="G16" s="434" t="s">
        <v>975</v>
      </c>
      <c r="H16" s="423"/>
      <c r="I16" s="434" t="s">
        <v>976</v>
      </c>
      <c r="K16" s="434" t="s">
        <v>977</v>
      </c>
      <c r="M16" s="434" t="s">
        <v>978</v>
      </c>
      <c r="O16" s="434" t="s">
        <v>979</v>
      </c>
    </row>
    <row r="17" spans="4:15" ht="15.6" x14ac:dyDescent="0.3">
      <c r="D17" s="424" t="s">
        <v>320</v>
      </c>
      <c r="E17" s="425">
        <f>100%-E26</f>
        <v>0.5</v>
      </c>
      <c r="F17" s="424" t="s">
        <v>320</v>
      </c>
      <c r="G17" s="425">
        <f>100%-F26</f>
        <v>0.6</v>
      </c>
      <c r="H17" s="424" t="s">
        <v>320</v>
      </c>
      <c r="I17" s="425">
        <f>100%-G26</f>
        <v>0.6</v>
      </c>
      <c r="J17" s="424" t="s">
        <v>320</v>
      </c>
      <c r="K17" s="425">
        <f>100%-H26</f>
        <v>0.6</v>
      </c>
      <c r="L17" s="424" t="s">
        <v>320</v>
      </c>
      <c r="M17" s="425">
        <f>100%-I26</f>
        <v>0.5</v>
      </c>
      <c r="N17" s="424" t="s">
        <v>320</v>
      </c>
      <c r="O17" s="425">
        <f>100%-J26</f>
        <v>0.6</v>
      </c>
    </row>
    <row r="18" spans="4:15" ht="15.6" x14ac:dyDescent="0.3">
      <c r="D18" s="424" t="s">
        <v>170</v>
      </c>
      <c r="E18" s="425">
        <f t="shared" ref="E18" si="0">100%-E27</f>
        <v>0.4</v>
      </c>
      <c r="F18" s="424" t="s">
        <v>170</v>
      </c>
      <c r="G18" s="425">
        <f t="shared" ref="G18:G19" si="1">100%-F27</f>
        <v>0.5</v>
      </c>
      <c r="H18" s="424" t="s">
        <v>170</v>
      </c>
      <c r="I18" s="425">
        <f t="shared" ref="I18:I19" si="2">100%-G27</f>
        <v>0.5</v>
      </c>
      <c r="J18" s="424" t="s">
        <v>170</v>
      </c>
      <c r="K18" s="425">
        <f t="shared" ref="K18:K19" si="3">100%-H27</f>
        <v>0.5</v>
      </c>
      <c r="L18" s="424" t="s">
        <v>170</v>
      </c>
      <c r="M18" s="425">
        <f t="shared" ref="M18:M19" si="4">100%-I27</f>
        <v>0.4</v>
      </c>
      <c r="N18" s="424" t="s">
        <v>170</v>
      </c>
      <c r="O18" s="425">
        <f t="shared" ref="O18:O19" si="5">100%-J27</f>
        <v>0.5</v>
      </c>
    </row>
    <row r="19" spans="4:15" ht="15.6" x14ac:dyDescent="0.3">
      <c r="D19" s="424" t="s">
        <v>171</v>
      </c>
      <c r="E19" s="425">
        <f>100%-E28</f>
        <v>0.30000000000000004</v>
      </c>
      <c r="F19" s="424" t="s">
        <v>171</v>
      </c>
      <c r="G19" s="425">
        <f t="shared" si="1"/>
        <v>0.4</v>
      </c>
      <c r="H19" s="424" t="s">
        <v>171</v>
      </c>
      <c r="I19" s="425">
        <f t="shared" si="2"/>
        <v>0.4</v>
      </c>
      <c r="J19" s="424" t="s">
        <v>171</v>
      </c>
      <c r="K19" s="425">
        <f t="shared" si="3"/>
        <v>0.4</v>
      </c>
      <c r="L19" s="424" t="s">
        <v>171</v>
      </c>
      <c r="M19" s="425">
        <f t="shared" si="4"/>
        <v>0.30000000000000004</v>
      </c>
      <c r="N19" s="424" t="s">
        <v>171</v>
      </c>
      <c r="O19" s="425">
        <f t="shared" si="5"/>
        <v>0.4</v>
      </c>
    </row>
    <row r="20" spans="4:15" x14ac:dyDescent="0.3">
      <c r="E20" s="430"/>
      <c r="I20" s="431"/>
    </row>
    <row r="21" spans="4:15" x14ac:dyDescent="0.3">
      <c r="E21" s="430"/>
    </row>
    <row r="22" spans="4:15" x14ac:dyDescent="0.3">
      <c r="E22" s="430"/>
    </row>
    <row r="23" spans="4:15" ht="15" thickBot="1" x14ac:dyDescent="0.35">
      <c r="E23" s="430"/>
    </row>
    <row r="24" spans="4:15" ht="28.8" customHeight="1" thickBot="1" x14ac:dyDescent="0.35">
      <c r="D24" s="435"/>
      <c r="E24" s="470" t="s">
        <v>987</v>
      </c>
      <c r="F24" s="471"/>
      <c r="G24" s="471"/>
      <c r="H24" s="471"/>
      <c r="I24" s="471"/>
      <c r="J24" s="472"/>
    </row>
    <row r="25" spans="4:15" ht="15" thickBot="1" x14ac:dyDescent="0.35">
      <c r="D25" s="436" t="s">
        <v>988</v>
      </c>
      <c r="E25" s="434" t="s">
        <v>974</v>
      </c>
      <c r="F25" s="434" t="s">
        <v>975</v>
      </c>
      <c r="G25" s="434" t="s">
        <v>976</v>
      </c>
      <c r="H25" s="434" t="s">
        <v>977</v>
      </c>
      <c r="I25" s="434" t="s">
        <v>978</v>
      </c>
      <c r="J25" s="434" t="s">
        <v>979</v>
      </c>
    </row>
    <row r="26" spans="4:15" ht="15" thickBot="1" x14ac:dyDescent="0.35">
      <c r="D26" s="436" t="s">
        <v>989</v>
      </c>
      <c r="E26" s="437">
        <v>0.5</v>
      </c>
      <c r="F26" s="437">
        <v>0.4</v>
      </c>
      <c r="G26" s="437">
        <v>0.4</v>
      </c>
      <c r="H26" s="437">
        <v>0.4</v>
      </c>
      <c r="I26" s="437">
        <v>0.5</v>
      </c>
      <c r="J26" s="437">
        <v>0.4</v>
      </c>
    </row>
    <row r="27" spans="4:15" ht="15" thickBot="1" x14ac:dyDescent="0.35">
      <c r="D27" s="436" t="s">
        <v>462</v>
      </c>
      <c r="E27" s="437">
        <v>0.6</v>
      </c>
      <c r="F27" s="437">
        <v>0.5</v>
      </c>
      <c r="G27" s="437">
        <v>0.5</v>
      </c>
      <c r="H27" s="437">
        <v>0.5</v>
      </c>
      <c r="I27" s="437">
        <v>0.6</v>
      </c>
      <c r="J27" s="437">
        <v>0.5</v>
      </c>
    </row>
    <row r="28" spans="4:15" ht="15" thickBot="1" x14ac:dyDescent="0.35">
      <c r="D28" s="436" t="s">
        <v>980</v>
      </c>
      <c r="E28" s="437">
        <v>0.7</v>
      </c>
      <c r="F28" s="437">
        <v>0.6</v>
      </c>
      <c r="G28" s="437">
        <v>0.6</v>
      </c>
      <c r="H28" s="437">
        <v>0.6</v>
      </c>
      <c r="I28" s="437">
        <v>0.7</v>
      </c>
      <c r="J28" s="437">
        <v>0.6</v>
      </c>
    </row>
    <row r="29" spans="4:15" x14ac:dyDescent="0.3">
      <c r="E29" s="430"/>
    </row>
    <row r="31" spans="4:15" x14ac:dyDescent="0.3">
      <c r="E31" s="422" t="s">
        <v>320</v>
      </c>
      <c r="F31" s="422" t="s">
        <v>170</v>
      </c>
      <c r="G31" s="422" t="s">
        <v>171</v>
      </c>
    </row>
    <row r="32" spans="4:15" x14ac:dyDescent="0.3">
      <c r="D32" s="424" t="s">
        <v>990</v>
      </c>
      <c r="E32" s="432">
        <v>0.5</v>
      </c>
      <c r="F32" s="432">
        <v>0.4</v>
      </c>
      <c r="G32" s="432">
        <v>0.3</v>
      </c>
      <c r="I32" s="433"/>
    </row>
    <row r="33" spans="4:9" ht="16.2" customHeight="1" x14ac:dyDescent="0.3">
      <c r="D33" s="424" t="s">
        <v>991</v>
      </c>
      <c r="E33" s="432">
        <v>0.6</v>
      </c>
      <c r="F33" s="432">
        <v>0.5</v>
      </c>
      <c r="G33" s="432">
        <v>0.4</v>
      </c>
      <c r="I33" s="433"/>
    </row>
    <row r="34" spans="4:9" x14ac:dyDescent="0.3">
      <c r="D34" s="424" t="s">
        <v>992</v>
      </c>
      <c r="E34" s="432">
        <v>0.6</v>
      </c>
      <c r="F34" s="432">
        <v>0.5</v>
      </c>
      <c r="G34" s="432">
        <v>0.4</v>
      </c>
      <c r="I34" s="427"/>
    </row>
    <row r="35" spans="4:9" x14ac:dyDescent="0.3">
      <c r="D35" s="424" t="s">
        <v>993</v>
      </c>
      <c r="E35" s="432">
        <v>0.6</v>
      </c>
      <c r="F35" s="432">
        <v>0.5</v>
      </c>
      <c r="G35" s="432">
        <v>0.4</v>
      </c>
      <c r="I35" s="427"/>
    </row>
    <row r="36" spans="4:9" x14ac:dyDescent="0.3">
      <c r="D36" s="424" t="s">
        <v>994</v>
      </c>
      <c r="E36" s="432">
        <v>0.5</v>
      </c>
      <c r="F36" s="432">
        <v>0.4</v>
      </c>
      <c r="G36" s="432">
        <v>0.3</v>
      </c>
      <c r="I36" s="427"/>
    </row>
    <row r="37" spans="4:9" x14ac:dyDescent="0.3">
      <c r="D37" s="424" t="s">
        <v>985</v>
      </c>
      <c r="E37" s="432">
        <v>0.6</v>
      </c>
      <c r="F37" s="432">
        <v>0.5</v>
      </c>
      <c r="G37" s="432">
        <v>0.4</v>
      </c>
      <c r="I37" s="427"/>
    </row>
    <row r="38" spans="4:9" x14ac:dyDescent="0.3">
      <c r="I38" s="427"/>
    </row>
    <row r="39" spans="4:9" x14ac:dyDescent="0.3">
      <c r="D39" s="422" t="str">
        <f>D32&amp;$E$31</f>
        <v>ABMARE</v>
      </c>
      <c r="E39" s="430">
        <f>E32</f>
        <v>0.5</v>
      </c>
      <c r="I39" s="427"/>
    </row>
    <row r="40" spans="4:9" x14ac:dyDescent="0.3">
      <c r="D40" s="422" t="str">
        <f t="shared" ref="D40:D43" si="6">D33&amp;$E$31</f>
        <v>BVMARE</v>
      </c>
      <c r="E40" s="430">
        <f t="shared" ref="E40:E44" si="7">E33</f>
        <v>0.6</v>
      </c>
      <c r="I40" s="431"/>
    </row>
    <row r="41" spans="4:9" x14ac:dyDescent="0.3">
      <c r="D41" s="422" t="str">
        <f t="shared" si="6"/>
        <v>CVMARE</v>
      </c>
      <c r="E41" s="430">
        <f t="shared" si="7"/>
        <v>0.6</v>
      </c>
      <c r="I41" s="431"/>
    </row>
    <row r="42" spans="4:9" x14ac:dyDescent="0.3">
      <c r="D42" s="422" t="str">
        <f t="shared" si="6"/>
        <v>HRMARE</v>
      </c>
      <c r="E42" s="430">
        <f t="shared" si="7"/>
        <v>0.6</v>
      </c>
      <c r="I42" s="431"/>
    </row>
    <row r="43" spans="4:9" x14ac:dyDescent="0.3">
      <c r="D43" s="422" t="str">
        <f t="shared" si="6"/>
        <v>MSMARE</v>
      </c>
      <c r="E43" s="430">
        <f t="shared" si="7"/>
        <v>0.5</v>
      </c>
      <c r="I43" s="431"/>
    </row>
    <row r="44" spans="4:9" x14ac:dyDescent="0.3">
      <c r="D44" s="422" t="str">
        <f>D37&amp;$E$31</f>
        <v>SBMARE</v>
      </c>
      <c r="E44" s="430">
        <f t="shared" si="7"/>
        <v>0.6</v>
      </c>
      <c r="I44" s="431"/>
    </row>
    <row r="45" spans="4:9" x14ac:dyDescent="0.3">
      <c r="D45" s="422" t="str">
        <f>D32&amp;$F$31</f>
        <v>ABMIJLOCIE</v>
      </c>
      <c r="E45" s="430">
        <f>F32</f>
        <v>0.4</v>
      </c>
      <c r="I45" s="431"/>
    </row>
    <row r="46" spans="4:9" x14ac:dyDescent="0.3">
      <c r="D46" s="422" t="str">
        <f t="shared" ref="D46:D50" si="8">D33&amp;$F$31</f>
        <v>BVMIJLOCIE</v>
      </c>
      <c r="E46" s="430">
        <f t="shared" ref="E46:E50" si="9">F33</f>
        <v>0.5</v>
      </c>
      <c r="I46" s="431"/>
    </row>
    <row r="47" spans="4:9" x14ac:dyDescent="0.3">
      <c r="D47" s="422" t="str">
        <f t="shared" si="8"/>
        <v>CVMIJLOCIE</v>
      </c>
      <c r="E47" s="430">
        <f t="shared" si="9"/>
        <v>0.5</v>
      </c>
      <c r="I47" s="431"/>
    </row>
    <row r="48" spans="4:9" x14ac:dyDescent="0.3">
      <c r="D48" s="422" t="str">
        <f t="shared" si="8"/>
        <v>HRMIJLOCIE</v>
      </c>
      <c r="E48" s="430">
        <f t="shared" si="9"/>
        <v>0.5</v>
      </c>
    </row>
    <row r="49" spans="4:5" x14ac:dyDescent="0.3">
      <c r="D49" s="422" t="str">
        <f t="shared" si="8"/>
        <v>MSMIJLOCIE</v>
      </c>
      <c r="E49" s="430">
        <f t="shared" si="9"/>
        <v>0.4</v>
      </c>
    </row>
    <row r="50" spans="4:5" x14ac:dyDescent="0.3">
      <c r="D50" s="422" t="str">
        <f t="shared" si="8"/>
        <v>SBMIJLOCIE</v>
      </c>
      <c r="E50" s="430">
        <f t="shared" si="9"/>
        <v>0.5</v>
      </c>
    </row>
    <row r="51" spans="4:5" x14ac:dyDescent="0.3">
      <c r="D51" s="422" t="str">
        <f>D32&amp;$G$31</f>
        <v>ABMICA SAU MICRO</v>
      </c>
      <c r="E51" s="430">
        <f>G32</f>
        <v>0.3</v>
      </c>
    </row>
    <row r="52" spans="4:5" x14ac:dyDescent="0.3">
      <c r="D52" s="422" t="str">
        <f t="shared" ref="D52:D56" si="10">D33&amp;$G$31</f>
        <v>BVMICA SAU MICRO</v>
      </c>
      <c r="E52" s="430">
        <f t="shared" ref="E52:E56" si="11">G33</f>
        <v>0.4</v>
      </c>
    </row>
    <row r="53" spans="4:5" x14ac:dyDescent="0.3">
      <c r="D53" s="422" t="str">
        <f t="shared" si="10"/>
        <v>CVMICA SAU MICRO</v>
      </c>
      <c r="E53" s="430">
        <f t="shared" si="11"/>
        <v>0.4</v>
      </c>
    </row>
    <row r="54" spans="4:5" x14ac:dyDescent="0.3">
      <c r="D54" s="422" t="str">
        <f t="shared" si="10"/>
        <v>HRMICA SAU MICRO</v>
      </c>
      <c r="E54" s="430">
        <f t="shared" si="11"/>
        <v>0.4</v>
      </c>
    </row>
    <row r="55" spans="4:5" x14ac:dyDescent="0.3">
      <c r="D55" s="422" t="str">
        <f t="shared" si="10"/>
        <v>MSMICA SAU MICRO</v>
      </c>
      <c r="E55" s="430">
        <f t="shared" si="11"/>
        <v>0.3</v>
      </c>
    </row>
    <row r="56" spans="4:5" x14ac:dyDescent="0.3">
      <c r="D56" s="422" t="str">
        <f t="shared" si="10"/>
        <v>SBMICA SAU MICRO</v>
      </c>
      <c r="E56" s="430">
        <f t="shared" si="11"/>
        <v>0.4</v>
      </c>
    </row>
  </sheetData>
  <sheetProtection algorithmName="SHA-512" hashValue="AjLK5uXmgFjlbBeZ+DbpxDVkLyaICQ1G5UfryhUClRVN4SB0oeMo4uXQLskOZa9znL7Pa3LV/jIcyHde3ybYNQ==" saltValue="wT64H2xSsXL0ryGOYsODMQ==" spinCount="100000" sheet="1" objects="1" scenarios="1"/>
  <mergeCells count="1">
    <mergeCell ref="E24:J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77"/>
  <sheetViews>
    <sheetView zoomScale="82" zoomScaleNormal="82" workbookViewId="0">
      <selection activeCell="K15" sqref="K15:L15"/>
    </sheetView>
  </sheetViews>
  <sheetFormatPr defaultColWidth="8.88671875" defaultRowHeight="12" x14ac:dyDescent="0.25"/>
  <cols>
    <col min="1" max="2" width="3.88671875" style="2" customWidth="1"/>
    <col min="3" max="3" width="23" style="2" customWidth="1"/>
    <col min="4" max="4" width="13.44140625" style="2" customWidth="1"/>
    <col min="5" max="5" width="10.44140625" style="2" customWidth="1"/>
    <col min="6" max="10" width="8.88671875" style="2"/>
    <col min="11" max="11" width="11.33203125" style="2" customWidth="1"/>
    <col min="12" max="12" width="8.33203125" style="2" customWidth="1"/>
    <col min="13" max="13" width="10.6640625" style="2" customWidth="1"/>
    <col min="14" max="16" width="8.88671875" style="2"/>
    <col min="17" max="17" width="9.44140625" style="2" bestFit="1" customWidth="1"/>
    <col min="18" max="18" width="8.88671875" style="2"/>
    <col min="19" max="19" width="4.88671875" style="2" customWidth="1"/>
    <col min="20" max="22" width="8.88671875" style="2"/>
    <col min="23" max="23" width="11.5546875" style="2" customWidth="1"/>
    <col min="24" max="16384" width="8.88671875" style="2"/>
  </cols>
  <sheetData>
    <row r="1" spans="1:18" s="163" customFormat="1" x14ac:dyDescent="0.25">
      <c r="A1" s="163" t="s">
        <v>870</v>
      </c>
    </row>
    <row r="2" spans="1:18" s="163" customFormat="1" x14ac:dyDescent="0.25"/>
    <row r="3" spans="1:18" s="163" customFormat="1" ht="15.6" customHeight="1" x14ac:dyDescent="0.25">
      <c r="A3" s="163" t="s">
        <v>880</v>
      </c>
    </row>
    <row r="4" spans="1:18" s="163" customFormat="1" ht="15.6" customHeight="1" x14ac:dyDescent="0.25">
      <c r="A4" s="163" t="s">
        <v>449</v>
      </c>
    </row>
    <row r="5" spans="1:18" s="163" customFormat="1" ht="31.95" customHeight="1" x14ac:dyDescent="0.25">
      <c r="A5" s="491" t="s">
        <v>450</v>
      </c>
      <c r="B5" s="491"/>
      <c r="C5" s="491"/>
      <c r="D5" s="491"/>
      <c r="E5" s="491"/>
      <c r="F5" s="491"/>
      <c r="G5" s="491"/>
      <c r="H5" s="491"/>
      <c r="I5" s="491"/>
      <c r="J5" s="491"/>
      <c r="K5" s="491"/>
      <c r="L5" s="491"/>
      <c r="M5" s="491"/>
      <c r="N5" s="164"/>
    </row>
    <row r="6" spans="1:18" s="163" customFormat="1" ht="23.4" customHeight="1" x14ac:dyDescent="0.25">
      <c r="B6" s="165" t="s">
        <v>740</v>
      </c>
      <c r="C6" s="165"/>
      <c r="D6" s="166">
        <v>7.5600000000000001E-2</v>
      </c>
      <c r="F6" s="3" t="s">
        <v>741</v>
      </c>
      <c r="G6" s="3"/>
      <c r="H6" s="167">
        <v>4.9766000000000004</v>
      </c>
      <c r="I6" s="168"/>
    </row>
    <row r="7" spans="1:18" s="163" customFormat="1" x14ac:dyDescent="0.25">
      <c r="A7" s="496" t="s">
        <v>739</v>
      </c>
      <c r="B7" s="496"/>
      <c r="C7" s="496"/>
      <c r="D7" s="496"/>
      <c r="E7" s="496"/>
      <c r="F7" s="496"/>
      <c r="G7" s="496"/>
      <c r="H7" s="496"/>
      <c r="I7" s="496"/>
      <c r="J7" s="496"/>
      <c r="K7" s="496"/>
      <c r="L7" s="496"/>
      <c r="M7" s="496"/>
    </row>
    <row r="8" spans="1:18" s="163" customFormat="1" ht="22.2" customHeight="1" x14ac:dyDescent="0.25">
      <c r="A8" s="500" t="s">
        <v>969</v>
      </c>
      <c r="B8" s="500"/>
      <c r="C8" s="500" t="s">
        <v>969</v>
      </c>
      <c r="D8" s="500"/>
      <c r="E8" s="500"/>
      <c r="F8" s="500"/>
      <c r="G8" s="500"/>
      <c r="H8" s="500"/>
      <c r="I8" s="500"/>
      <c r="J8" s="500"/>
      <c r="K8" s="500"/>
      <c r="L8" s="500"/>
      <c r="M8" s="500"/>
    </row>
    <row r="9" spans="1:18" ht="9" customHeight="1" x14ac:dyDescent="0.25">
      <c r="A9" s="163"/>
      <c r="B9" s="169"/>
      <c r="C9" s="163"/>
      <c r="D9" s="163"/>
      <c r="E9" s="163"/>
      <c r="F9" s="163"/>
      <c r="G9" s="163"/>
      <c r="H9" s="114"/>
      <c r="I9" s="114"/>
      <c r="K9" s="114"/>
      <c r="L9" s="114"/>
      <c r="M9" s="114"/>
      <c r="N9" s="114"/>
      <c r="O9" s="114"/>
      <c r="P9" s="114"/>
      <c r="Q9" s="114"/>
      <c r="R9" s="114"/>
    </row>
    <row r="10" spans="1:18" ht="31.2" customHeight="1" x14ac:dyDescent="0.25">
      <c r="A10" s="486" t="s">
        <v>995</v>
      </c>
      <c r="B10" s="486"/>
      <c r="C10" s="486"/>
      <c r="D10" s="486"/>
      <c r="E10" s="486"/>
      <c r="F10" s="486"/>
      <c r="G10" s="486"/>
      <c r="H10" s="486"/>
      <c r="I10" s="486"/>
      <c r="J10" s="486"/>
      <c r="K10" s="486"/>
      <c r="L10" s="486"/>
      <c r="M10" s="486"/>
      <c r="N10" s="114"/>
      <c r="O10" s="114"/>
      <c r="P10" s="114"/>
      <c r="Q10" s="114"/>
      <c r="R10" s="114"/>
    </row>
    <row r="11" spans="1:18" ht="25.95" customHeight="1" x14ac:dyDescent="0.25">
      <c r="A11" s="499" t="s">
        <v>982</v>
      </c>
      <c r="B11" s="499"/>
      <c r="C11" s="499"/>
      <c r="D11" s="499"/>
      <c r="E11" s="499"/>
      <c r="F11" s="499"/>
      <c r="G11" s="499"/>
      <c r="I11" s="484" t="s">
        <v>443</v>
      </c>
      <c r="J11" s="484"/>
      <c r="K11" s="498" t="s">
        <v>317</v>
      </c>
      <c r="L11" s="498"/>
      <c r="P11" s="114"/>
      <c r="Q11" s="114"/>
      <c r="R11" s="114"/>
    </row>
    <row r="12" spans="1:18" ht="24.6" customHeight="1" x14ac:dyDescent="0.25">
      <c r="B12" s="481"/>
      <c r="C12" s="481"/>
      <c r="D12" s="481"/>
      <c r="E12" s="481"/>
      <c r="F12" s="481"/>
      <c r="G12" s="481"/>
      <c r="I12" s="484" t="s">
        <v>322</v>
      </c>
      <c r="J12" s="484"/>
      <c r="K12" s="485" t="s">
        <v>171</v>
      </c>
      <c r="L12" s="485"/>
      <c r="P12" s="114"/>
      <c r="Q12" s="114"/>
      <c r="R12" s="114"/>
    </row>
    <row r="13" spans="1:18" ht="40.200000000000003" customHeight="1" x14ac:dyDescent="0.25">
      <c r="B13" s="170"/>
      <c r="C13" s="497" t="s">
        <v>459</v>
      </c>
      <c r="D13" s="497" t="s">
        <v>460</v>
      </c>
      <c r="E13" s="497"/>
      <c r="F13" s="497"/>
      <c r="G13" s="114"/>
      <c r="I13" s="484" t="s">
        <v>323</v>
      </c>
      <c r="J13" s="484"/>
      <c r="K13" s="485" t="s">
        <v>171</v>
      </c>
      <c r="L13" s="485"/>
      <c r="P13" s="114"/>
      <c r="Q13" s="114"/>
      <c r="R13" s="114"/>
    </row>
    <row r="14" spans="1:18" ht="40.200000000000003" customHeight="1" x14ac:dyDescent="0.25">
      <c r="C14" s="497"/>
      <c r="D14" s="161" t="s">
        <v>461</v>
      </c>
      <c r="E14" s="161" t="s">
        <v>462</v>
      </c>
      <c r="F14" s="161" t="s">
        <v>463</v>
      </c>
      <c r="G14" s="114"/>
      <c r="I14" s="484" t="s">
        <v>442</v>
      </c>
      <c r="J14" s="484"/>
      <c r="K14" s="485" t="s">
        <v>171</v>
      </c>
      <c r="L14" s="485"/>
      <c r="P14" s="114"/>
      <c r="Q14" s="421"/>
      <c r="R14" s="114"/>
    </row>
    <row r="15" spans="1:18" ht="30" customHeight="1" x14ac:dyDescent="0.25">
      <c r="C15" s="161" t="s">
        <v>464</v>
      </c>
      <c r="D15" s="162">
        <v>0.65</v>
      </c>
      <c r="E15" s="162">
        <v>0.75</v>
      </c>
      <c r="F15" s="162">
        <v>0.8</v>
      </c>
      <c r="G15" s="114"/>
      <c r="I15" s="484" t="s">
        <v>970</v>
      </c>
      <c r="J15" s="484"/>
      <c r="K15" s="485" t="s">
        <v>170</v>
      </c>
      <c r="L15" s="485"/>
    </row>
    <row r="16" spans="1:18" ht="30" customHeight="1" x14ac:dyDescent="0.25">
      <c r="C16" s="161" t="s">
        <v>465</v>
      </c>
      <c r="D16" s="162">
        <v>0.4</v>
      </c>
      <c r="E16" s="162">
        <v>0.5</v>
      </c>
      <c r="F16" s="162">
        <v>0.6</v>
      </c>
      <c r="G16" s="114"/>
    </row>
    <row r="17" spans="1:14" ht="30" customHeight="1" x14ac:dyDescent="0.25">
      <c r="C17" s="161" t="s">
        <v>466</v>
      </c>
      <c r="D17" s="162">
        <v>0.5</v>
      </c>
      <c r="E17" s="162">
        <v>0.6</v>
      </c>
      <c r="F17" s="162">
        <v>0.7</v>
      </c>
      <c r="G17" s="114"/>
    </row>
    <row r="18" spans="1:14" ht="22.2" customHeight="1" x14ac:dyDescent="0.25">
      <c r="C18" s="155"/>
      <c r="D18" s="156"/>
      <c r="E18" s="156"/>
      <c r="F18" s="156"/>
      <c r="G18" s="114"/>
    </row>
    <row r="19" spans="1:14" ht="22.2" customHeight="1" x14ac:dyDescent="0.25">
      <c r="A19" s="486" t="s">
        <v>996</v>
      </c>
      <c r="B19" s="486"/>
      <c r="C19" s="486"/>
      <c r="D19" s="486"/>
      <c r="E19" s="486"/>
      <c r="F19" s="486"/>
      <c r="G19" s="486"/>
      <c r="H19" s="486"/>
      <c r="I19" s="486"/>
      <c r="J19" s="486"/>
      <c r="K19" s="486"/>
      <c r="L19" s="486"/>
      <c r="M19" s="486"/>
    </row>
    <row r="20" spans="1:14" ht="82.8" customHeight="1" x14ac:dyDescent="0.25">
      <c r="A20" s="482" t="s">
        <v>971</v>
      </c>
      <c r="B20" s="483"/>
      <c r="C20" s="483"/>
      <c r="D20" s="483"/>
      <c r="E20" s="483"/>
      <c r="F20" s="483"/>
      <c r="G20" s="483"/>
      <c r="H20" s="483"/>
      <c r="I20" s="483"/>
      <c r="J20" s="483"/>
      <c r="K20" s="483"/>
      <c r="L20" s="483"/>
      <c r="M20" s="483"/>
    </row>
    <row r="21" spans="1:14" ht="22.2" customHeight="1" x14ac:dyDescent="0.25">
      <c r="C21" s="155"/>
      <c r="D21" s="156"/>
      <c r="E21" s="156"/>
      <c r="F21" s="156"/>
      <c r="G21" s="114"/>
    </row>
    <row r="22" spans="1:14" ht="25.8" customHeight="1" x14ac:dyDescent="0.25">
      <c r="A22" s="492" t="s">
        <v>997</v>
      </c>
      <c r="B22" s="492"/>
      <c r="C22" s="492"/>
      <c r="D22" s="492"/>
      <c r="E22" s="492"/>
      <c r="F22" s="492"/>
      <c r="G22" s="492"/>
      <c r="H22" s="492"/>
      <c r="I22" s="492"/>
      <c r="J22" s="492"/>
      <c r="K22" s="492"/>
      <c r="L22" s="492"/>
      <c r="M22" s="492"/>
      <c r="N22" s="171"/>
    </row>
    <row r="23" spans="1:14" ht="25.95" customHeight="1" x14ac:dyDescent="0.25">
      <c r="A23" s="479" t="s">
        <v>871</v>
      </c>
      <c r="B23" s="479"/>
      <c r="C23" s="479"/>
      <c r="D23" s="479"/>
      <c r="E23" s="479"/>
      <c r="F23" s="479"/>
      <c r="G23" s="479"/>
      <c r="H23" s="479"/>
      <c r="I23" s="479"/>
      <c r="J23" s="479"/>
      <c r="K23" s="479"/>
      <c r="L23" s="479"/>
      <c r="M23" s="479"/>
      <c r="N23" s="171"/>
    </row>
    <row r="24" spans="1:14" ht="11.4" customHeight="1" x14ac:dyDescent="0.25">
      <c r="A24" s="216"/>
      <c r="B24" s="216"/>
      <c r="C24" s="216"/>
      <c r="D24" s="216"/>
      <c r="E24" s="216"/>
      <c r="F24" s="216"/>
      <c r="G24" s="216"/>
      <c r="H24" s="216"/>
      <c r="I24" s="216"/>
      <c r="J24" s="216"/>
      <c r="K24" s="216"/>
      <c r="L24" s="216"/>
      <c r="M24" s="216"/>
      <c r="N24" s="171"/>
    </row>
    <row r="25" spans="1:14" ht="25.95" customHeight="1" thickBot="1" x14ac:dyDescent="0.3">
      <c r="A25" s="492" t="s">
        <v>998</v>
      </c>
      <c r="B25" s="486"/>
      <c r="C25" s="486"/>
      <c r="D25" s="486"/>
      <c r="E25" s="486"/>
      <c r="F25" s="486"/>
      <c r="G25" s="486"/>
      <c r="H25" s="486"/>
      <c r="I25" s="486"/>
      <c r="J25" s="486"/>
      <c r="K25" s="486"/>
      <c r="L25" s="486"/>
      <c r="M25" s="486"/>
      <c r="N25" s="171"/>
    </row>
    <row r="26" spans="1:14" ht="25.95" customHeight="1" thickBot="1" x14ac:dyDescent="0.3">
      <c r="A26" s="244"/>
      <c r="B26" s="245"/>
      <c r="C26" s="246"/>
      <c r="D26" s="493" t="s">
        <v>972</v>
      </c>
      <c r="E26" s="494"/>
      <c r="F26" s="494"/>
      <c r="G26" s="494"/>
      <c r="H26" s="494"/>
      <c r="I26" s="495"/>
      <c r="J26" s="245"/>
      <c r="K26" s="245"/>
      <c r="L26" s="245"/>
      <c r="M26" s="245"/>
      <c r="N26" s="171"/>
    </row>
    <row r="27" spans="1:14" ht="25.95" customHeight="1" thickBot="1" x14ac:dyDescent="0.3">
      <c r="A27" s="244"/>
      <c r="B27" s="245"/>
      <c r="C27" s="247" t="s">
        <v>973</v>
      </c>
      <c r="D27" s="248" t="s">
        <v>974</v>
      </c>
      <c r="E27" s="248" t="s">
        <v>975</v>
      </c>
      <c r="F27" s="248" t="s">
        <v>976</v>
      </c>
      <c r="G27" s="248" t="s">
        <v>977</v>
      </c>
      <c r="H27" s="248" t="s">
        <v>978</v>
      </c>
      <c r="I27" s="248" t="s">
        <v>979</v>
      </c>
      <c r="J27" s="245"/>
      <c r="K27" s="245"/>
      <c r="L27" s="245"/>
      <c r="M27" s="245"/>
      <c r="N27" s="171"/>
    </row>
    <row r="28" spans="1:14" ht="25.95" customHeight="1" thickBot="1" x14ac:dyDescent="0.3">
      <c r="A28" s="244"/>
      <c r="B28" s="245"/>
      <c r="C28" s="247" t="s">
        <v>980</v>
      </c>
      <c r="D28" s="249">
        <v>70</v>
      </c>
      <c r="E28" s="249">
        <v>60</v>
      </c>
      <c r="F28" s="249">
        <v>60</v>
      </c>
      <c r="G28" s="249">
        <v>60</v>
      </c>
      <c r="H28" s="249">
        <v>70</v>
      </c>
      <c r="I28" s="249">
        <v>60</v>
      </c>
      <c r="J28" s="245"/>
      <c r="K28" s="245"/>
      <c r="L28" s="245"/>
      <c r="M28" s="245"/>
      <c r="N28" s="171"/>
    </row>
    <row r="29" spans="1:14" ht="25.95" customHeight="1" thickBot="1" x14ac:dyDescent="0.3">
      <c r="A29" s="244"/>
      <c r="B29" s="245"/>
      <c r="C29" s="247" t="s">
        <v>462</v>
      </c>
      <c r="D29" s="249">
        <v>60</v>
      </c>
      <c r="E29" s="249">
        <v>50</v>
      </c>
      <c r="F29" s="249">
        <v>50</v>
      </c>
      <c r="G29" s="249">
        <v>50</v>
      </c>
      <c r="H29" s="249">
        <v>60</v>
      </c>
      <c r="I29" s="249">
        <v>50</v>
      </c>
      <c r="J29" s="245"/>
      <c r="K29" s="245"/>
      <c r="L29" s="245"/>
      <c r="M29" s="245"/>
      <c r="N29" s="171"/>
    </row>
    <row r="30" spans="1:14" ht="25.95" customHeight="1" thickBot="1" x14ac:dyDescent="0.3">
      <c r="A30" s="244"/>
      <c r="B30" s="245"/>
      <c r="C30" s="247" t="s">
        <v>981</v>
      </c>
      <c r="D30" s="249">
        <v>50</v>
      </c>
      <c r="E30" s="249">
        <v>40</v>
      </c>
      <c r="F30" s="249">
        <v>40</v>
      </c>
      <c r="G30" s="249">
        <v>40</v>
      </c>
      <c r="H30" s="249">
        <v>50</v>
      </c>
      <c r="I30" s="249">
        <v>40</v>
      </c>
      <c r="J30" s="245"/>
      <c r="K30" s="245"/>
      <c r="L30" s="245"/>
      <c r="M30" s="245"/>
      <c r="N30" s="171"/>
    </row>
    <row r="31" spans="1:14" ht="12.6" customHeight="1" x14ac:dyDescent="0.25">
      <c r="A31" s="244"/>
      <c r="B31" s="245"/>
      <c r="C31" s="245"/>
      <c r="D31" s="245"/>
      <c r="E31" s="245"/>
      <c r="F31" s="245"/>
      <c r="G31" s="245"/>
      <c r="H31" s="245"/>
      <c r="I31" s="245"/>
      <c r="J31" s="245"/>
      <c r="K31" s="245"/>
      <c r="L31" s="245"/>
      <c r="M31" s="245"/>
      <c r="N31" s="171"/>
    </row>
    <row r="32" spans="1:14" ht="25.95" hidden="1" customHeight="1" x14ac:dyDescent="0.25">
      <c r="A32" s="244"/>
      <c r="B32" s="476" t="s">
        <v>986</v>
      </c>
      <c r="C32" s="476"/>
      <c r="D32" s="476"/>
      <c r="E32" s="476"/>
      <c r="F32" s="476"/>
      <c r="G32" s="476"/>
      <c r="H32" s="476"/>
      <c r="I32" s="476"/>
      <c r="J32" s="476"/>
      <c r="K32" s="245"/>
      <c r="L32" s="245"/>
      <c r="M32" s="245"/>
      <c r="N32" s="171"/>
    </row>
    <row r="33" spans="1:26" ht="48.6" hidden="1" customHeight="1" x14ac:dyDescent="0.25">
      <c r="A33" s="244"/>
      <c r="B33" s="245"/>
      <c r="C33" s="218" t="s">
        <v>443</v>
      </c>
      <c r="D33" s="217" t="s">
        <v>317</v>
      </c>
      <c r="E33" s="252" t="s">
        <v>984</v>
      </c>
      <c r="F33" s="250"/>
      <c r="G33" s="245"/>
      <c r="H33" s="245"/>
      <c r="I33" s="245"/>
      <c r="J33" s="245"/>
      <c r="K33" s="245"/>
      <c r="L33" s="245"/>
      <c r="M33" s="245"/>
      <c r="N33" s="171"/>
    </row>
    <row r="34" spans="1:26" ht="25.95" hidden="1" customHeight="1" x14ac:dyDescent="0.25">
      <c r="A34" s="244"/>
      <c r="B34" s="245"/>
      <c r="C34" s="251" t="s">
        <v>322</v>
      </c>
      <c r="D34" s="252" t="s">
        <v>320</v>
      </c>
      <c r="E34" s="253" t="s">
        <v>985</v>
      </c>
      <c r="F34" s="245"/>
      <c r="G34" s="245"/>
      <c r="H34" s="245"/>
      <c r="I34" s="245"/>
      <c r="J34" s="245"/>
      <c r="K34" s="245"/>
      <c r="L34" s="245"/>
      <c r="M34" s="245"/>
      <c r="N34" s="171"/>
    </row>
    <row r="35" spans="1:26" ht="25.95" hidden="1" customHeight="1" x14ac:dyDescent="0.25">
      <c r="A35" s="244"/>
      <c r="B35" s="245"/>
      <c r="C35" s="251" t="s">
        <v>323</v>
      </c>
      <c r="D35" s="252" t="s">
        <v>170</v>
      </c>
      <c r="E35" s="253" t="s">
        <v>992</v>
      </c>
      <c r="F35" s="245"/>
      <c r="G35" s="245"/>
      <c r="H35" s="245"/>
      <c r="I35" s="245"/>
      <c r="J35" s="245"/>
      <c r="K35" s="245"/>
      <c r="L35" s="245"/>
      <c r="M35" s="245"/>
      <c r="N35" s="171"/>
    </row>
    <row r="36" spans="1:26" ht="25.95" hidden="1" customHeight="1" x14ac:dyDescent="0.25">
      <c r="A36" s="244"/>
      <c r="B36" s="245"/>
      <c r="C36" s="251" t="s">
        <v>442</v>
      </c>
      <c r="D36" s="252" t="s">
        <v>171</v>
      </c>
      <c r="E36" s="253" t="s">
        <v>985</v>
      </c>
      <c r="F36" s="245"/>
      <c r="G36" s="245"/>
      <c r="H36" s="245"/>
      <c r="I36" s="245"/>
      <c r="J36" s="245"/>
      <c r="K36" s="245"/>
      <c r="L36" s="245"/>
      <c r="M36" s="245"/>
      <c r="N36" s="171"/>
    </row>
    <row r="37" spans="1:26" ht="30" hidden="1" customHeight="1" x14ac:dyDescent="0.25">
      <c r="C37" s="251" t="s">
        <v>970</v>
      </c>
      <c r="D37" s="252" t="s">
        <v>171</v>
      </c>
      <c r="E37" s="253" t="s">
        <v>993</v>
      </c>
      <c r="F37" s="156"/>
      <c r="G37" s="114"/>
    </row>
    <row r="38" spans="1:26" ht="30" hidden="1" customHeight="1" x14ac:dyDescent="0.25">
      <c r="C38" s="170"/>
      <c r="D38" s="156"/>
      <c r="E38" s="156"/>
      <c r="F38" s="156"/>
      <c r="G38" s="114"/>
    </row>
    <row r="39" spans="1:26" s="3" customFormat="1" ht="31.95" customHeight="1" x14ac:dyDescent="0.25">
      <c r="A39" s="480" t="s">
        <v>999</v>
      </c>
      <c r="B39" s="480"/>
      <c r="C39" s="480"/>
      <c r="D39" s="480"/>
      <c r="E39" s="480"/>
      <c r="F39" s="480"/>
      <c r="G39" s="480"/>
      <c r="H39" s="480"/>
      <c r="I39" s="480"/>
      <c r="J39" s="480"/>
      <c r="K39" s="480"/>
      <c r="L39" s="480"/>
      <c r="M39" s="480"/>
      <c r="N39" s="171"/>
      <c r="O39" s="171"/>
      <c r="W39" s="160"/>
      <c r="X39" s="160"/>
      <c r="Y39" s="160"/>
      <c r="Z39" s="160"/>
    </row>
    <row r="40" spans="1:26" s="3" customFormat="1" ht="61.2" customHeight="1" x14ac:dyDescent="0.25">
      <c r="A40" s="480" t="s">
        <v>1000</v>
      </c>
      <c r="B40" s="480"/>
      <c r="C40" s="480"/>
      <c r="D40" s="480"/>
      <c r="E40" s="480"/>
      <c r="F40" s="480"/>
      <c r="G40" s="480"/>
      <c r="H40" s="480"/>
      <c r="I40" s="480"/>
      <c r="J40" s="480"/>
      <c r="K40" s="480"/>
      <c r="L40" s="480"/>
      <c r="M40" s="480"/>
      <c r="N40" s="171"/>
      <c r="O40" s="171"/>
      <c r="W40" s="160"/>
      <c r="X40" s="160"/>
      <c r="Y40" s="160"/>
      <c r="Z40" s="160"/>
    </row>
    <row r="41" spans="1:26" s="3" customFormat="1" ht="43.95" customHeight="1" x14ac:dyDescent="0.25">
      <c r="A41" s="480" t="s">
        <v>1001</v>
      </c>
      <c r="B41" s="480"/>
      <c r="C41" s="480"/>
      <c r="D41" s="480"/>
      <c r="E41" s="480"/>
      <c r="F41" s="480"/>
      <c r="G41" s="480"/>
      <c r="H41" s="480"/>
      <c r="I41" s="480"/>
      <c r="J41" s="480"/>
      <c r="K41" s="480"/>
      <c r="L41" s="480"/>
      <c r="M41" s="480"/>
      <c r="N41" s="171"/>
      <c r="O41" s="171"/>
      <c r="W41" s="160"/>
      <c r="X41" s="160"/>
      <c r="Y41" s="160"/>
      <c r="Z41" s="160"/>
    </row>
    <row r="42" spans="1:26" s="3" customFormat="1" ht="42.75" customHeight="1" x14ac:dyDescent="0.25">
      <c r="A42" s="479" t="s">
        <v>1002</v>
      </c>
      <c r="B42" s="479"/>
      <c r="C42" s="479"/>
      <c r="D42" s="479"/>
      <c r="E42" s="479"/>
      <c r="F42" s="479"/>
      <c r="G42" s="479"/>
      <c r="H42" s="479"/>
      <c r="I42" s="479"/>
      <c r="J42" s="479"/>
      <c r="K42" s="479"/>
      <c r="L42" s="479"/>
      <c r="M42" s="479"/>
      <c r="N42" s="77"/>
      <c r="O42" s="77"/>
    </row>
    <row r="43" spans="1:26" s="3" customFormat="1" ht="38.4" customHeight="1" x14ac:dyDescent="0.25">
      <c r="A43" s="479" t="s">
        <v>1326</v>
      </c>
      <c r="B43" s="479"/>
      <c r="C43" s="479"/>
      <c r="D43" s="479"/>
      <c r="E43" s="479"/>
      <c r="F43" s="479"/>
      <c r="G43" s="479"/>
      <c r="H43" s="479"/>
      <c r="I43" s="479"/>
      <c r="J43" s="479"/>
      <c r="K43" s="479"/>
      <c r="L43" s="479"/>
      <c r="M43" s="479"/>
      <c r="N43" s="77"/>
      <c r="O43" s="77"/>
    </row>
    <row r="44" spans="1:26" s="172" customFormat="1" ht="18" customHeight="1" x14ac:dyDescent="0.25">
      <c r="A44" s="477" t="s">
        <v>1003</v>
      </c>
      <c r="B44" s="477"/>
      <c r="C44" s="477"/>
      <c r="D44" s="477"/>
      <c r="E44" s="477"/>
      <c r="F44" s="477"/>
      <c r="G44" s="477"/>
      <c r="H44" s="477"/>
      <c r="I44" s="477"/>
      <c r="J44" s="477"/>
      <c r="K44" s="477"/>
      <c r="L44" s="477"/>
      <c r="M44" s="477"/>
      <c r="N44" s="176"/>
      <c r="O44" s="176"/>
    </row>
    <row r="45" spans="1:26" s="163" customFormat="1" ht="25.95" customHeight="1" x14ac:dyDescent="0.25">
      <c r="A45" s="491" t="s">
        <v>451</v>
      </c>
      <c r="B45" s="491"/>
      <c r="C45" s="491"/>
      <c r="D45" s="491"/>
      <c r="E45" s="491"/>
      <c r="F45" s="491"/>
      <c r="G45" s="491"/>
      <c r="H45" s="491"/>
      <c r="I45" s="491"/>
      <c r="J45" s="491"/>
      <c r="K45" s="491"/>
      <c r="L45" s="491"/>
      <c r="M45" s="491"/>
      <c r="N45" s="164"/>
      <c r="O45" s="164"/>
    </row>
    <row r="46" spans="1:26" ht="33.6" customHeight="1" x14ac:dyDescent="0.25">
      <c r="A46" s="488" t="s">
        <v>872</v>
      </c>
      <c r="B46" s="488"/>
      <c r="C46" s="488"/>
      <c r="D46" s="488"/>
      <c r="E46" s="488"/>
      <c r="F46" s="173">
        <v>0.1</v>
      </c>
      <c r="G46" s="488" t="s">
        <v>1251</v>
      </c>
      <c r="H46" s="488"/>
      <c r="I46" s="488"/>
      <c r="J46" s="488"/>
      <c r="K46" s="488"/>
      <c r="L46" s="488"/>
      <c r="M46" s="488"/>
    </row>
    <row r="47" spans="1:26" ht="47.4" customHeight="1" x14ac:dyDescent="0.25">
      <c r="A47" s="488" t="s">
        <v>1249</v>
      </c>
      <c r="B47" s="488"/>
      <c r="C47" s="488"/>
      <c r="D47" s="488"/>
      <c r="E47" s="488"/>
      <c r="F47" s="173">
        <v>7.0000000000000007E-2</v>
      </c>
      <c r="G47" s="488" t="s">
        <v>873</v>
      </c>
      <c r="H47" s="488"/>
      <c r="I47" s="488"/>
      <c r="J47" s="488"/>
      <c r="K47" s="488"/>
      <c r="L47" s="488"/>
      <c r="M47" s="488"/>
    </row>
    <row r="48" spans="1:26" ht="50.4" customHeight="1" x14ac:dyDescent="0.25">
      <c r="A48" s="487" t="s">
        <v>1250</v>
      </c>
      <c r="B48" s="487"/>
      <c r="C48" s="487"/>
      <c r="D48" s="487"/>
      <c r="E48" s="487"/>
      <c r="F48" s="173">
        <v>0.05</v>
      </c>
      <c r="G48" s="488" t="s">
        <v>874</v>
      </c>
      <c r="H48" s="488"/>
      <c r="I48" s="488"/>
      <c r="J48" s="488"/>
      <c r="K48" s="488"/>
      <c r="L48" s="488"/>
      <c r="M48" s="488"/>
    </row>
    <row r="49" spans="1:13" ht="36.6" customHeight="1" x14ac:dyDescent="0.25">
      <c r="A49" s="487" t="s">
        <v>1252</v>
      </c>
      <c r="B49" s="487"/>
      <c r="C49" s="487"/>
      <c r="D49" s="487"/>
      <c r="E49" s="487"/>
      <c r="F49" s="487"/>
      <c r="G49" s="487"/>
      <c r="H49" s="487"/>
      <c r="I49" s="487"/>
      <c r="J49" s="487"/>
      <c r="K49" s="487"/>
      <c r="L49" s="487"/>
      <c r="M49" s="487"/>
    </row>
    <row r="50" spans="1:13" ht="36.6" customHeight="1" x14ac:dyDescent="0.25">
      <c r="A50" s="487" t="s">
        <v>1253</v>
      </c>
      <c r="B50" s="487"/>
      <c r="C50" s="487"/>
      <c r="D50" s="487"/>
      <c r="E50" s="487"/>
      <c r="F50" s="487"/>
      <c r="G50" s="487"/>
      <c r="H50" s="487"/>
      <c r="I50" s="487"/>
      <c r="J50" s="487"/>
      <c r="K50" s="487"/>
      <c r="L50" s="487"/>
      <c r="M50" s="487"/>
    </row>
    <row r="51" spans="1:13" s="159" customFormat="1" ht="30" customHeight="1" x14ac:dyDescent="0.3">
      <c r="A51" s="489" t="s">
        <v>875</v>
      </c>
      <c r="B51" s="489"/>
      <c r="C51" s="489"/>
      <c r="D51" s="489"/>
      <c r="E51" s="489"/>
      <c r="F51" s="489"/>
      <c r="G51" s="489"/>
      <c r="H51" s="489"/>
      <c r="I51" s="489"/>
      <c r="J51" s="489"/>
      <c r="K51" s="489"/>
      <c r="L51" s="489"/>
      <c r="M51" s="489"/>
    </row>
    <row r="52" spans="1:13" ht="40.200000000000003" customHeight="1" x14ac:dyDescent="0.25">
      <c r="A52" s="481" t="s">
        <v>1327</v>
      </c>
      <c r="B52" s="481"/>
      <c r="C52" s="481"/>
      <c r="D52" s="481"/>
      <c r="E52" s="481"/>
      <c r="F52" s="174">
        <v>0.5</v>
      </c>
      <c r="G52" s="175" t="s">
        <v>876</v>
      </c>
      <c r="H52" s="175"/>
      <c r="I52" s="175"/>
      <c r="J52" s="175"/>
      <c r="K52" s="175"/>
      <c r="L52" s="175"/>
      <c r="M52" s="175"/>
    </row>
    <row r="53" spans="1:13" ht="34.200000000000003" customHeight="1" x14ac:dyDescent="0.25">
      <c r="A53" s="481" t="s">
        <v>877</v>
      </c>
      <c r="B53" s="481"/>
      <c r="C53" s="481"/>
      <c r="D53" s="481"/>
      <c r="E53" s="481"/>
      <c r="F53" s="159">
        <v>7500</v>
      </c>
      <c r="G53" s="487" t="s">
        <v>878</v>
      </c>
      <c r="H53" s="487"/>
      <c r="I53" s="487"/>
      <c r="J53" s="487"/>
      <c r="K53" s="487"/>
      <c r="L53" s="487"/>
      <c r="M53" s="487"/>
    </row>
    <row r="54" spans="1:13" ht="28.95" customHeight="1" x14ac:dyDescent="0.25">
      <c r="A54" s="481" t="s">
        <v>879</v>
      </c>
      <c r="B54" s="481"/>
      <c r="C54" s="481"/>
      <c r="D54" s="481"/>
      <c r="E54" s="481"/>
      <c r="F54" s="159">
        <v>5000</v>
      </c>
      <c r="G54" s="490" t="s">
        <v>881</v>
      </c>
      <c r="H54" s="490"/>
      <c r="I54" s="490"/>
      <c r="J54" s="490"/>
      <c r="K54" s="490"/>
      <c r="L54" s="490"/>
      <c r="M54" s="490"/>
    </row>
    <row r="55" spans="1:13" ht="19.95" customHeight="1" x14ac:dyDescent="0.25"/>
    <row r="56" spans="1:13" ht="19.95" customHeight="1" x14ac:dyDescent="0.25">
      <c r="A56" s="483" t="s">
        <v>1289</v>
      </c>
      <c r="B56" s="483"/>
      <c r="C56" s="483"/>
      <c r="D56" s="483"/>
      <c r="E56" s="483"/>
      <c r="F56" s="483"/>
      <c r="G56" s="483"/>
      <c r="H56" s="483"/>
      <c r="I56" s="483"/>
      <c r="J56" s="483"/>
      <c r="K56" s="483"/>
      <c r="L56" s="483"/>
      <c r="M56" s="483"/>
    </row>
    <row r="57" spans="1:13" ht="19.95" customHeight="1" x14ac:dyDescent="0.25">
      <c r="A57" s="446"/>
      <c r="B57" s="446"/>
      <c r="C57" s="446"/>
      <c r="D57" s="446"/>
      <c r="E57" s="446"/>
      <c r="F57" s="446"/>
      <c r="G57" s="446"/>
      <c r="H57" s="446"/>
      <c r="I57" s="446"/>
      <c r="J57" s="446"/>
      <c r="K57" s="446"/>
      <c r="L57" s="446"/>
      <c r="M57" s="446"/>
    </row>
    <row r="58" spans="1:13" ht="19.95" customHeight="1" x14ac:dyDescent="0.25">
      <c r="A58" s="477" t="s">
        <v>1291</v>
      </c>
      <c r="B58" s="477"/>
      <c r="C58" s="477"/>
      <c r="D58" s="477"/>
      <c r="E58" s="477"/>
      <c r="F58" s="477"/>
      <c r="G58" s="477"/>
      <c r="H58" s="477"/>
      <c r="I58" s="477"/>
      <c r="J58" s="477"/>
      <c r="K58" s="477"/>
      <c r="L58" s="477"/>
      <c r="M58" s="477"/>
    </row>
    <row r="59" spans="1:13" ht="35.4" customHeight="1" x14ac:dyDescent="0.25">
      <c r="A59" s="478" t="s">
        <v>1292</v>
      </c>
      <c r="B59" s="478"/>
      <c r="C59" s="478"/>
      <c r="D59" s="478"/>
      <c r="E59" s="478"/>
      <c r="F59" s="478"/>
      <c r="G59" s="478"/>
      <c r="H59" s="478"/>
      <c r="I59" s="478"/>
      <c r="J59" s="478"/>
      <c r="K59" s="478"/>
      <c r="L59" s="478"/>
      <c r="M59" s="478"/>
    </row>
    <row r="60" spans="1:13" ht="23.4" customHeight="1" x14ac:dyDescent="0.25">
      <c r="A60" s="445"/>
      <c r="B60" s="445"/>
      <c r="C60" s="445"/>
      <c r="D60" s="445"/>
      <c r="E60" s="445"/>
      <c r="F60" s="445"/>
      <c r="G60" s="445"/>
      <c r="H60" s="445"/>
      <c r="I60" s="445"/>
      <c r="J60" s="445"/>
      <c r="K60" s="445"/>
      <c r="L60" s="445"/>
      <c r="M60" s="445"/>
    </row>
    <row r="61" spans="1:13" ht="19.95" customHeight="1" x14ac:dyDescent="0.25">
      <c r="A61" s="477" t="s">
        <v>1114</v>
      </c>
      <c r="B61" s="477"/>
      <c r="C61" s="477"/>
      <c r="D61" s="477"/>
      <c r="E61" s="477"/>
      <c r="F61" s="477"/>
      <c r="G61" s="477"/>
      <c r="H61" s="477"/>
      <c r="I61" s="477"/>
      <c r="J61" s="477"/>
      <c r="K61" s="477"/>
      <c r="L61" s="477"/>
      <c r="M61" s="477"/>
    </row>
    <row r="62" spans="1:13" ht="45.6" customHeight="1" x14ac:dyDescent="0.25">
      <c r="A62" s="478" t="s">
        <v>1293</v>
      </c>
      <c r="B62" s="478"/>
      <c r="C62" s="478"/>
      <c r="D62" s="478"/>
      <c r="E62" s="478"/>
      <c r="F62" s="478"/>
      <c r="G62" s="478"/>
      <c r="H62" s="478"/>
      <c r="I62" s="478"/>
      <c r="J62" s="478"/>
      <c r="K62" s="478"/>
      <c r="L62" s="478"/>
      <c r="M62" s="478"/>
    </row>
    <row r="63" spans="1:13" ht="35.4" customHeight="1" x14ac:dyDescent="0.25">
      <c r="A63" s="478" t="s">
        <v>1294</v>
      </c>
      <c r="B63" s="478"/>
      <c r="C63" s="478"/>
      <c r="D63" s="478"/>
      <c r="E63" s="478"/>
      <c r="F63" s="478"/>
      <c r="G63" s="478"/>
      <c r="H63" s="478"/>
      <c r="I63" s="478"/>
      <c r="J63" s="478"/>
      <c r="K63" s="478"/>
      <c r="L63" s="478"/>
      <c r="M63" s="478"/>
    </row>
    <row r="64" spans="1:13" ht="19.95" customHeight="1" x14ac:dyDescent="0.25"/>
    <row r="65" spans="1:14" x14ac:dyDescent="0.25">
      <c r="A65" s="477" t="s">
        <v>1139</v>
      </c>
      <c r="B65" s="477"/>
      <c r="C65" s="477"/>
      <c r="D65" s="477"/>
      <c r="E65" s="477"/>
      <c r="F65" s="477"/>
      <c r="G65" s="477"/>
      <c r="H65" s="477"/>
      <c r="I65" s="477"/>
      <c r="J65" s="477"/>
      <c r="K65" s="477"/>
      <c r="L65" s="477"/>
      <c r="M65" s="477"/>
    </row>
    <row r="66" spans="1:14" x14ac:dyDescent="0.25">
      <c r="A66" s="211"/>
      <c r="B66" s="211"/>
      <c r="C66" s="211"/>
      <c r="D66" s="211"/>
      <c r="E66" s="211"/>
      <c r="F66" s="211"/>
      <c r="G66" s="211"/>
      <c r="H66" s="211"/>
      <c r="I66" s="211"/>
      <c r="J66" s="211"/>
      <c r="K66" s="211"/>
      <c r="L66" s="211"/>
      <c r="M66" s="211"/>
    </row>
    <row r="67" spans="1:14" ht="20.399999999999999" customHeight="1" x14ac:dyDescent="0.25">
      <c r="A67" s="480" t="s">
        <v>911</v>
      </c>
      <c r="B67" s="480"/>
      <c r="C67" s="480"/>
      <c r="D67" s="480"/>
      <c r="E67" s="480"/>
      <c r="F67" s="480"/>
      <c r="G67" s="480"/>
      <c r="H67" s="480"/>
      <c r="I67" s="480"/>
      <c r="J67" s="480"/>
      <c r="K67" s="480"/>
      <c r="L67" s="480"/>
      <c r="M67" s="480"/>
    </row>
    <row r="68" spans="1:14" ht="36" customHeight="1" x14ac:dyDescent="0.25">
      <c r="A68" s="480" t="s">
        <v>912</v>
      </c>
      <c r="B68" s="480"/>
      <c r="C68" s="480"/>
      <c r="D68" s="480"/>
      <c r="E68" s="480"/>
      <c r="F68" s="480"/>
      <c r="G68" s="480"/>
      <c r="H68" s="480"/>
      <c r="I68" s="480"/>
      <c r="J68" s="480"/>
      <c r="K68" s="480"/>
      <c r="L68" s="480"/>
      <c r="M68" s="480"/>
    </row>
    <row r="69" spans="1:14" ht="25.95" customHeight="1" x14ac:dyDescent="0.25">
      <c r="A69" s="480" t="s">
        <v>913</v>
      </c>
      <c r="B69" s="480"/>
      <c r="C69" s="480"/>
      <c r="D69" s="480"/>
      <c r="E69" s="480"/>
      <c r="F69" s="480"/>
      <c r="G69" s="480"/>
      <c r="H69" s="480"/>
      <c r="I69" s="480"/>
      <c r="J69" s="480"/>
      <c r="K69" s="480"/>
      <c r="L69" s="480"/>
      <c r="M69" s="480"/>
    </row>
    <row r="70" spans="1:14" ht="27.6" customHeight="1" x14ac:dyDescent="0.25">
      <c r="A70" s="479" t="s">
        <v>914</v>
      </c>
      <c r="B70" s="479"/>
      <c r="C70" s="479"/>
      <c r="D70" s="479"/>
      <c r="E70" s="479"/>
      <c r="F70" s="479"/>
      <c r="G70" s="479"/>
      <c r="H70" s="479"/>
      <c r="I70" s="479"/>
      <c r="J70" s="479"/>
      <c r="K70" s="479"/>
      <c r="L70" s="479"/>
      <c r="M70" s="479"/>
    </row>
    <row r="71" spans="1:14" ht="31.2" customHeight="1" x14ac:dyDescent="0.25">
      <c r="A71" s="479" t="s">
        <v>915</v>
      </c>
      <c r="B71" s="479"/>
      <c r="C71" s="479"/>
      <c r="D71" s="479"/>
      <c r="E71" s="479"/>
      <c r="F71" s="479"/>
      <c r="G71" s="479"/>
      <c r="H71" s="479"/>
      <c r="I71" s="479"/>
      <c r="J71" s="479"/>
      <c r="K71" s="479"/>
    </row>
    <row r="72" spans="1:14" s="292" customFormat="1" ht="19.95" customHeight="1" x14ac:dyDescent="0.25">
      <c r="A72" s="473" t="s">
        <v>1140</v>
      </c>
      <c r="B72" s="473"/>
      <c r="C72" s="473"/>
      <c r="D72" s="473"/>
      <c r="E72" s="473"/>
      <c r="F72" s="473"/>
      <c r="G72" s="473"/>
      <c r="H72" s="473"/>
      <c r="I72" s="473"/>
      <c r="J72" s="473"/>
      <c r="K72" s="473"/>
      <c r="L72" s="473"/>
      <c r="M72" s="473"/>
    </row>
    <row r="73" spans="1:14" s="292" customFormat="1" ht="31.8" customHeight="1" x14ac:dyDescent="0.25">
      <c r="A73" s="474" t="s">
        <v>1141</v>
      </c>
      <c r="B73" s="474"/>
      <c r="C73" s="474"/>
      <c r="D73" s="474"/>
      <c r="E73" s="474"/>
      <c r="F73" s="474"/>
      <c r="G73" s="474"/>
      <c r="H73" s="474"/>
      <c r="I73" s="474"/>
      <c r="J73" s="474"/>
      <c r="K73" s="474"/>
      <c r="L73" s="474"/>
      <c r="M73" s="474"/>
    </row>
    <row r="74" spans="1:14" s="292" customFormat="1" ht="12.6" x14ac:dyDescent="0.25"/>
    <row r="75" spans="1:14" s="292" customFormat="1" ht="12.6" customHeight="1" x14ac:dyDescent="0.25">
      <c r="A75" s="473" t="s">
        <v>1142</v>
      </c>
      <c r="B75" s="473"/>
      <c r="C75" s="473"/>
      <c r="D75" s="473"/>
      <c r="E75" s="473"/>
      <c r="F75" s="473"/>
      <c r="G75" s="473"/>
      <c r="H75" s="473"/>
      <c r="I75" s="473"/>
      <c r="J75" s="473"/>
      <c r="K75" s="473"/>
      <c r="L75" s="473"/>
      <c r="M75" s="473"/>
    </row>
    <row r="77" spans="1:14" s="292" customFormat="1" ht="33.6" customHeight="1" x14ac:dyDescent="0.25">
      <c r="A77" s="475" t="s">
        <v>1281</v>
      </c>
      <c r="B77" s="475"/>
      <c r="C77" s="475"/>
      <c r="D77" s="475"/>
      <c r="E77" s="475"/>
      <c r="F77" s="475"/>
      <c r="G77" s="475"/>
      <c r="H77" s="475"/>
      <c r="I77" s="475"/>
      <c r="J77" s="475"/>
      <c r="K77" s="475"/>
      <c r="L77" s="475"/>
      <c r="M77" s="475"/>
      <c r="N77" s="308"/>
    </row>
  </sheetData>
  <sheetProtection algorithmName="SHA-512" hashValue="twpN43COnZWPL9XaCY3Kwn4msyMZKJ8t+ybxUmwynNOGwNVjcMu4BFhUJh+PF02JFzE0ystml8Fvw/Bps8DsQA==" saltValue="6RAHdDDbsiZsWZV0HdcOrA==" spinCount="100000" sheet="1" formatCells="0" formatColumns="0" formatRows="0" insertColumns="0" insertRows="0"/>
  <mergeCells count="62">
    <mergeCell ref="A5:M5"/>
    <mergeCell ref="A7:M7"/>
    <mergeCell ref="D13:F13"/>
    <mergeCell ref="C13:C14"/>
    <mergeCell ref="K11:L11"/>
    <mergeCell ref="K12:L12"/>
    <mergeCell ref="K13:L13"/>
    <mergeCell ref="A11:G11"/>
    <mergeCell ref="K14:L14"/>
    <mergeCell ref="I11:J11"/>
    <mergeCell ref="I12:J12"/>
    <mergeCell ref="I13:J13"/>
    <mergeCell ref="I14:J14"/>
    <mergeCell ref="B12:G12"/>
    <mergeCell ref="A8:M8"/>
    <mergeCell ref="A22:M22"/>
    <mergeCell ref="A23:M23"/>
    <mergeCell ref="A44:M44"/>
    <mergeCell ref="A39:M39"/>
    <mergeCell ref="A40:M40"/>
    <mergeCell ref="A41:M41"/>
    <mergeCell ref="A42:M42"/>
    <mergeCell ref="A25:M25"/>
    <mergeCell ref="D26:I26"/>
    <mergeCell ref="A43:M43"/>
    <mergeCell ref="G46:M46"/>
    <mergeCell ref="A47:E47"/>
    <mergeCell ref="G47:M47"/>
    <mergeCell ref="A46:E46"/>
    <mergeCell ref="A45:M45"/>
    <mergeCell ref="A61:M61"/>
    <mergeCell ref="A62:M62"/>
    <mergeCell ref="A49:M49"/>
    <mergeCell ref="A50:M50"/>
    <mergeCell ref="A56:M56"/>
    <mergeCell ref="A48:E48"/>
    <mergeCell ref="G48:M48"/>
    <mergeCell ref="A51:M51"/>
    <mergeCell ref="A54:E54"/>
    <mergeCell ref="G54:M54"/>
    <mergeCell ref="G53:M53"/>
    <mergeCell ref="A20:M20"/>
    <mergeCell ref="I15:J15"/>
    <mergeCell ref="K15:L15"/>
    <mergeCell ref="A10:M10"/>
    <mergeCell ref="A19:M19"/>
    <mergeCell ref="A72:M72"/>
    <mergeCell ref="A73:M73"/>
    <mergeCell ref="A75:M75"/>
    <mergeCell ref="A77:M77"/>
    <mergeCell ref="B32:J32"/>
    <mergeCell ref="A58:M58"/>
    <mergeCell ref="A59:M59"/>
    <mergeCell ref="A71:K71"/>
    <mergeCell ref="A67:M67"/>
    <mergeCell ref="A68:M68"/>
    <mergeCell ref="A69:M69"/>
    <mergeCell ref="A70:M70"/>
    <mergeCell ref="A65:M65"/>
    <mergeCell ref="A52:E52"/>
    <mergeCell ref="A53:E53"/>
    <mergeCell ref="A63:M63"/>
  </mergeCells>
  <phoneticPr fontId="3" type="noConversion"/>
  <hyperlinks>
    <hyperlink ref="A7" r:id="rId1" xr:uid="{00000000-0004-0000-0200-000000000000}"/>
    <hyperlink ref="A8" r:id="rId2" xr:uid="{00000000-0004-0000-0200-000001000000}"/>
  </hyperlinks>
  <pageMargins left="0.2" right="0.45" top="0.5" bottom="0.5" header="0.05" footer="0.05"/>
  <pageSetup orientation="landscape" horizontalDpi="1200" verticalDpi="1200"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Foaie1!$D$3:$D$5</xm:f>
          </x14:formula1>
          <xm:sqref>K37:L38 K12:L19 K21:L22</xm:sqref>
        </x14:dataValidation>
        <x14:dataValidation type="list" allowBlank="1" showInputMessage="1" showErrorMessage="1" xr:uid="{00000000-0002-0000-0200-000001000000}">
          <x14:formula1>
            <xm:f>Foaie5!$D$17:$D$19</xm:f>
          </x14:formula1>
          <xm:sqref>D34:D37</xm:sqref>
        </x14:dataValidation>
        <x14:dataValidation type="list" allowBlank="1" showInputMessage="1" showErrorMessage="1" xr:uid="{00000000-0002-0000-0200-000002000000}">
          <x14:formula1>
            <xm:f>Foaie5!$D$32:$D$37</xm:f>
          </x14:formula1>
          <xm:sqref>E34:E37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33"/>
  <sheetViews>
    <sheetView topLeftCell="A151" zoomScale="89" zoomScaleNormal="89" workbookViewId="0">
      <selection activeCell="C11" sqref="C11:D16"/>
    </sheetView>
  </sheetViews>
  <sheetFormatPr defaultColWidth="8.88671875" defaultRowHeight="12" x14ac:dyDescent="0.25"/>
  <cols>
    <col min="1" max="1" width="34.88671875" style="77" customWidth="1"/>
    <col min="2" max="2" width="8.88671875" style="3"/>
    <col min="3" max="3" width="22.33203125" style="3" customWidth="1"/>
    <col min="4" max="4" width="22.5546875" style="3" customWidth="1"/>
    <col min="5" max="5" width="6.5546875" style="4" customWidth="1"/>
    <col min="6" max="9" width="8.88671875" style="4"/>
    <col min="10" max="10" width="12.6640625" style="4" customWidth="1"/>
    <col min="11" max="11" width="15.6640625" style="4" customWidth="1"/>
    <col min="12" max="16384" width="8.88671875" style="4"/>
  </cols>
  <sheetData>
    <row r="1" spans="1:5" ht="27" customHeight="1" x14ac:dyDescent="0.25">
      <c r="A1" s="502" t="s">
        <v>467</v>
      </c>
      <c r="B1" s="502"/>
      <c r="C1" s="502"/>
      <c r="D1" s="502"/>
      <c r="E1" s="3"/>
    </row>
    <row r="2" spans="1:5" ht="27" customHeight="1" x14ac:dyDescent="0.25">
      <c r="A2" s="503" t="s">
        <v>1248</v>
      </c>
      <c r="B2" s="503"/>
      <c r="C2" s="503"/>
      <c r="D2" s="503"/>
      <c r="E2" s="3"/>
    </row>
    <row r="3" spans="1:5" ht="27" customHeight="1" x14ac:dyDescent="0.25">
      <c r="A3" s="12"/>
      <c r="B3" s="12"/>
      <c r="C3" s="12"/>
      <c r="D3" s="12"/>
      <c r="E3" s="3"/>
    </row>
    <row r="4" spans="1:5" ht="26.4" customHeight="1" x14ac:dyDescent="0.25">
      <c r="A4" s="78" t="s">
        <v>479</v>
      </c>
      <c r="B4" s="9">
        <f>IF(C4="IMM",1,2)</f>
        <v>2</v>
      </c>
      <c r="C4" s="501" t="s">
        <v>316</v>
      </c>
      <c r="D4" s="501"/>
    </row>
    <row r="5" spans="1:5" x14ac:dyDescent="0.25">
      <c r="E5" s="3"/>
    </row>
    <row r="6" spans="1:5" x14ac:dyDescent="0.25">
      <c r="A6" s="78" t="s">
        <v>468</v>
      </c>
      <c r="B6" s="79"/>
      <c r="C6" s="9" t="s">
        <v>98</v>
      </c>
      <c r="D6" s="9" t="s">
        <v>36</v>
      </c>
    </row>
    <row r="7" spans="1:5" x14ac:dyDescent="0.25">
      <c r="A7" s="80"/>
      <c r="B7" s="79"/>
      <c r="C7" s="79"/>
      <c r="D7" s="79"/>
    </row>
    <row r="8" spans="1:5" ht="18" customHeight="1" x14ac:dyDescent="0.25">
      <c r="A8" s="78" t="s">
        <v>15</v>
      </c>
      <c r="B8" s="79"/>
      <c r="C8" s="79"/>
      <c r="D8" s="79"/>
    </row>
    <row r="9" spans="1:5" ht="12" customHeight="1" x14ac:dyDescent="0.25">
      <c r="A9" s="80"/>
      <c r="B9" s="79"/>
      <c r="C9" s="79"/>
      <c r="D9" s="79"/>
    </row>
    <row r="10" spans="1:5" ht="18" customHeight="1" x14ac:dyDescent="0.25">
      <c r="A10" s="78" t="s">
        <v>183</v>
      </c>
      <c r="B10" s="79"/>
      <c r="C10" s="79"/>
      <c r="D10" s="79"/>
    </row>
    <row r="11" spans="1:5" ht="18" customHeight="1" x14ac:dyDescent="0.25">
      <c r="A11" s="80" t="s">
        <v>177</v>
      </c>
      <c r="B11" s="81" t="s">
        <v>16</v>
      </c>
      <c r="C11" s="11">
        <v>0</v>
      </c>
      <c r="D11" s="11">
        <v>0</v>
      </c>
    </row>
    <row r="12" spans="1:5" ht="18" customHeight="1" x14ac:dyDescent="0.25">
      <c r="A12" s="80" t="s">
        <v>178</v>
      </c>
      <c r="B12" s="81" t="s">
        <v>16</v>
      </c>
      <c r="C12" s="11">
        <v>0</v>
      </c>
      <c r="D12" s="11">
        <v>0</v>
      </c>
    </row>
    <row r="13" spans="1:5" ht="48" x14ac:dyDescent="0.25">
      <c r="A13" s="80" t="s">
        <v>179</v>
      </c>
      <c r="B13" s="81" t="s">
        <v>16</v>
      </c>
      <c r="C13" s="11">
        <v>0</v>
      </c>
      <c r="D13" s="11">
        <v>0</v>
      </c>
    </row>
    <row r="14" spans="1:5" ht="18" customHeight="1" x14ac:dyDescent="0.25">
      <c r="A14" s="80" t="s">
        <v>180</v>
      </c>
      <c r="B14" s="81" t="s">
        <v>16</v>
      </c>
      <c r="C14" s="11">
        <v>0</v>
      </c>
      <c r="D14" s="11">
        <v>0</v>
      </c>
    </row>
    <row r="15" spans="1:5" ht="24" x14ac:dyDescent="0.25">
      <c r="A15" s="80" t="s">
        <v>181</v>
      </c>
      <c r="B15" s="81" t="s">
        <v>16</v>
      </c>
      <c r="C15" s="11">
        <v>0</v>
      </c>
      <c r="D15" s="11">
        <v>0</v>
      </c>
    </row>
    <row r="16" spans="1:5" ht="18" customHeight="1" x14ac:dyDescent="0.25">
      <c r="A16" s="80" t="s">
        <v>182</v>
      </c>
      <c r="B16" s="81" t="s">
        <v>16</v>
      </c>
      <c r="C16" s="11">
        <v>0</v>
      </c>
      <c r="D16" s="11">
        <v>0</v>
      </c>
    </row>
    <row r="17" spans="1:4" ht="18" customHeight="1" x14ac:dyDescent="0.25">
      <c r="A17" s="78" t="s">
        <v>354</v>
      </c>
      <c r="B17" s="79"/>
      <c r="C17" s="82">
        <f>SUM(C11:C16)</f>
        <v>0</v>
      </c>
      <c r="D17" s="82">
        <f>SUM(D11:D16)</f>
        <v>0</v>
      </c>
    </row>
    <row r="18" spans="1:4" ht="13.95" customHeight="1" x14ac:dyDescent="0.25">
      <c r="A18" s="80"/>
      <c r="B18" s="79"/>
      <c r="C18" s="79"/>
      <c r="D18" s="79"/>
    </row>
    <row r="19" spans="1:4" ht="18" customHeight="1" x14ac:dyDescent="0.25">
      <c r="A19" s="78" t="s">
        <v>184</v>
      </c>
      <c r="B19" s="79"/>
      <c r="C19" s="79"/>
      <c r="D19" s="79"/>
    </row>
    <row r="20" spans="1:4" ht="18" customHeight="1" x14ac:dyDescent="0.25">
      <c r="A20" s="80" t="s">
        <v>185</v>
      </c>
      <c r="B20" s="81" t="s">
        <v>16</v>
      </c>
      <c r="C20" s="11">
        <v>0</v>
      </c>
      <c r="D20" s="11">
        <v>0</v>
      </c>
    </row>
    <row r="21" spans="1:4" ht="18" customHeight="1" x14ac:dyDescent="0.25">
      <c r="A21" s="80" t="s">
        <v>186</v>
      </c>
      <c r="B21" s="81" t="s">
        <v>16</v>
      </c>
      <c r="C21" s="11">
        <v>0</v>
      </c>
      <c r="D21" s="11">
        <v>0</v>
      </c>
    </row>
    <row r="22" spans="1:4" ht="18" customHeight="1" x14ac:dyDescent="0.25">
      <c r="A22" s="80" t="s">
        <v>187</v>
      </c>
      <c r="B22" s="81" t="s">
        <v>16</v>
      </c>
      <c r="C22" s="11">
        <v>0</v>
      </c>
      <c r="D22" s="11">
        <v>0</v>
      </c>
    </row>
    <row r="23" spans="1:4" ht="18" customHeight="1" x14ac:dyDescent="0.25">
      <c r="A23" s="80" t="s">
        <v>188</v>
      </c>
      <c r="B23" s="81" t="s">
        <v>16</v>
      </c>
      <c r="C23" s="11">
        <v>0</v>
      </c>
      <c r="D23" s="11">
        <v>0</v>
      </c>
    </row>
    <row r="24" spans="1:4" ht="18" customHeight="1" x14ac:dyDescent="0.25">
      <c r="A24" s="80" t="s">
        <v>189</v>
      </c>
      <c r="B24" s="81" t="s">
        <v>16</v>
      </c>
      <c r="C24" s="11">
        <v>0</v>
      </c>
      <c r="D24" s="11">
        <v>0</v>
      </c>
    </row>
    <row r="25" spans="1:4" ht="18" customHeight="1" x14ac:dyDescent="0.25">
      <c r="A25" s="80" t="s">
        <v>190</v>
      </c>
      <c r="B25" s="81" t="s">
        <v>16</v>
      </c>
      <c r="C25" s="11">
        <v>0</v>
      </c>
      <c r="D25" s="11">
        <v>0</v>
      </c>
    </row>
    <row r="26" spans="1:4" ht="24" x14ac:dyDescent="0.25">
      <c r="A26" s="80" t="s">
        <v>191</v>
      </c>
      <c r="B26" s="81" t="s">
        <v>16</v>
      </c>
      <c r="C26" s="11">
        <v>0</v>
      </c>
      <c r="D26" s="11">
        <v>0</v>
      </c>
    </row>
    <row r="27" spans="1:4" ht="18" customHeight="1" x14ac:dyDescent="0.25">
      <c r="A27" s="80" t="s">
        <v>192</v>
      </c>
      <c r="B27" s="81" t="s">
        <v>16</v>
      </c>
      <c r="C27" s="11">
        <v>0</v>
      </c>
      <c r="D27" s="11">
        <v>0</v>
      </c>
    </row>
    <row r="28" spans="1:4" ht="18" customHeight="1" x14ac:dyDescent="0.25">
      <c r="A28" s="80" t="s">
        <v>193</v>
      </c>
      <c r="B28" s="81" t="s">
        <v>16</v>
      </c>
      <c r="C28" s="11">
        <v>0</v>
      </c>
      <c r="D28" s="11">
        <v>0</v>
      </c>
    </row>
    <row r="29" spans="1:4" ht="18" customHeight="1" x14ac:dyDescent="0.25">
      <c r="A29" s="78" t="s">
        <v>355</v>
      </c>
      <c r="B29" s="79"/>
      <c r="C29" s="82">
        <f>SUM(C20:C28)</f>
        <v>0</v>
      </c>
      <c r="D29" s="82">
        <f>SUM(D20:D28)</f>
        <v>0</v>
      </c>
    </row>
    <row r="30" spans="1:4" ht="12" customHeight="1" x14ac:dyDescent="0.25">
      <c r="A30" s="80"/>
      <c r="B30" s="79"/>
      <c r="C30" s="79"/>
      <c r="D30" s="79"/>
    </row>
    <row r="31" spans="1:4" ht="18" customHeight="1" x14ac:dyDescent="0.25">
      <c r="A31" s="78" t="s">
        <v>194</v>
      </c>
      <c r="B31" s="79"/>
      <c r="C31" s="79"/>
      <c r="D31" s="79"/>
    </row>
    <row r="32" spans="1:4" ht="18" customHeight="1" x14ac:dyDescent="0.25">
      <c r="A32" s="80" t="s">
        <v>195</v>
      </c>
      <c r="B32" s="81" t="s">
        <v>16</v>
      </c>
      <c r="C32" s="11">
        <v>0</v>
      </c>
      <c r="D32" s="11">
        <v>0</v>
      </c>
    </row>
    <row r="33" spans="1:4" ht="18" customHeight="1" x14ac:dyDescent="0.25">
      <c r="A33" s="80" t="s">
        <v>196</v>
      </c>
      <c r="B33" s="81" t="s">
        <v>16</v>
      </c>
      <c r="C33" s="11">
        <v>0</v>
      </c>
      <c r="D33" s="11">
        <v>0</v>
      </c>
    </row>
    <row r="34" spans="1:4" ht="24" x14ac:dyDescent="0.25">
      <c r="A34" s="80" t="s">
        <v>197</v>
      </c>
      <c r="B34" s="81" t="s">
        <v>16</v>
      </c>
      <c r="C34" s="11">
        <v>0</v>
      </c>
      <c r="D34" s="11">
        <v>0</v>
      </c>
    </row>
    <row r="35" spans="1:4" ht="24" x14ac:dyDescent="0.25">
      <c r="A35" s="80" t="s">
        <v>198</v>
      </c>
      <c r="B35" s="81" t="s">
        <v>16</v>
      </c>
      <c r="C35" s="11">
        <v>0</v>
      </c>
      <c r="D35" s="11">
        <v>0</v>
      </c>
    </row>
    <row r="36" spans="1:4" ht="18" customHeight="1" x14ac:dyDescent="0.25">
      <c r="A36" s="80" t="s">
        <v>199</v>
      </c>
      <c r="B36" s="81" t="s">
        <v>16</v>
      </c>
      <c r="C36" s="11">
        <v>0</v>
      </c>
      <c r="D36" s="11">
        <v>0</v>
      </c>
    </row>
    <row r="37" spans="1:4" ht="18" customHeight="1" x14ac:dyDescent="0.25">
      <c r="A37" s="80" t="s">
        <v>200</v>
      </c>
      <c r="B37" s="81" t="s">
        <v>16</v>
      </c>
      <c r="C37" s="11">
        <v>0</v>
      </c>
      <c r="D37" s="11">
        <v>0</v>
      </c>
    </row>
    <row r="38" spans="1:4" ht="18" customHeight="1" x14ac:dyDescent="0.25">
      <c r="A38" s="78" t="s">
        <v>356</v>
      </c>
      <c r="B38" s="79"/>
      <c r="C38" s="82">
        <f>SUM(C32:C37)</f>
        <v>0</v>
      </c>
      <c r="D38" s="82">
        <f>SUM(D32:D37)</f>
        <v>0</v>
      </c>
    </row>
    <row r="39" spans="1:4" ht="12" customHeight="1" x14ac:dyDescent="0.25">
      <c r="A39" s="80"/>
      <c r="B39" s="79"/>
      <c r="C39" s="79"/>
      <c r="D39" s="79"/>
    </row>
    <row r="40" spans="1:4" ht="18" customHeight="1" x14ac:dyDescent="0.25">
      <c r="A40" s="78" t="s">
        <v>18</v>
      </c>
      <c r="B40" s="79"/>
      <c r="C40" s="82">
        <f>C17+C29+C38</f>
        <v>0</v>
      </c>
      <c r="D40" s="82">
        <f>D17+D29+D38</f>
        <v>0</v>
      </c>
    </row>
    <row r="41" spans="1:4" ht="6" customHeight="1" x14ac:dyDescent="0.25">
      <c r="A41" s="80"/>
      <c r="B41" s="79"/>
      <c r="C41" s="79"/>
      <c r="D41" s="79"/>
    </row>
    <row r="42" spans="1:4" ht="18" customHeight="1" x14ac:dyDescent="0.25">
      <c r="A42" s="78" t="s">
        <v>19</v>
      </c>
      <c r="B42" s="79"/>
      <c r="C42" s="79"/>
      <c r="D42" s="79"/>
    </row>
    <row r="43" spans="1:4" ht="10.199999999999999" customHeight="1" x14ac:dyDescent="0.25">
      <c r="A43" s="80"/>
      <c r="B43" s="79"/>
      <c r="C43" s="79"/>
      <c r="D43" s="79"/>
    </row>
    <row r="44" spans="1:4" ht="18" customHeight="1" x14ac:dyDescent="0.25">
      <c r="A44" s="78" t="s">
        <v>201</v>
      </c>
      <c r="B44" s="79"/>
      <c r="C44" s="79"/>
      <c r="D44" s="79"/>
    </row>
    <row r="45" spans="1:4" ht="18" customHeight="1" x14ac:dyDescent="0.25">
      <c r="A45" s="80" t="s">
        <v>202</v>
      </c>
      <c r="B45" s="81" t="s">
        <v>16</v>
      </c>
      <c r="C45" s="11">
        <v>0</v>
      </c>
      <c r="D45" s="11">
        <v>0</v>
      </c>
    </row>
    <row r="46" spans="1:4" ht="18" customHeight="1" x14ac:dyDescent="0.25">
      <c r="A46" s="80" t="s">
        <v>203</v>
      </c>
      <c r="B46" s="81" t="s">
        <v>16</v>
      </c>
      <c r="C46" s="11">
        <v>0</v>
      </c>
      <c r="D46" s="11">
        <v>0</v>
      </c>
    </row>
    <row r="47" spans="1:4" ht="18" customHeight="1" x14ac:dyDescent="0.25">
      <c r="A47" s="80" t="s">
        <v>204</v>
      </c>
      <c r="B47" s="81" t="s">
        <v>16</v>
      </c>
      <c r="C47" s="11">
        <v>0</v>
      </c>
      <c r="D47" s="11">
        <v>0</v>
      </c>
    </row>
    <row r="48" spans="1:4" ht="18" customHeight="1" x14ac:dyDescent="0.25">
      <c r="A48" s="80" t="s">
        <v>205</v>
      </c>
      <c r="B48" s="81" t="s">
        <v>16</v>
      </c>
      <c r="C48" s="11">
        <v>0</v>
      </c>
      <c r="D48" s="11">
        <v>0</v>
      </c>
    </row>
    <row r="49" spans="1:4" ht="18" customHeight="1" x14ac:dyDescent="0.25">
      <c r="A49" s="78" t="s">
        <v>357</v>
      </c>
      <c r="B49" s="79"/>
      <c r="C49" s="82">
        <f>SUM(C45:C48)</f>
        <v>0</v>
      </c>
      <c r="D49" s="82">
        <f>SUM(D45:D48)</f>
        <v>0</v>
      </c>
    </row>
    <row r="50" spans="1:4" ht="12" customHeight="1" x14ac:dyDescent="0.25">
      <c r="A50" s="80"/>
      <c r="B50" s="79"/>
      <c r="C50" s="79"/>
      <c r="D50" s="79"/>
    </row>
    <row r="51" spans="1:4" ht="18" customHeight="1" x14ac:dyDescent="0.25">
      <c r="A51" s="78" t="s">
        <v>206</v>
      </c>
      <c r="B51" s="79"/>
      <c r="C51" s="79"/>
      <c r="D51" s="79"/>
    </row>
    <row r="52" spans="1:4" ht="18" customHeight="1" x14ac:dyDescent="0.25">
      <c r="A52" s="80" t="s">
        <v>207</v>
      </c>
      <c r="B52" s="81" t="s">
        <v>16</v>
      </c>
      <c r="C52" s="11">
        <v>0</v>
      </c>
      <c r="D52" s="11">
        <v>0</v>
      </c>
    </row>
    <row r="53" spans="1:4" ht="18" customHeight="1" x14ac:dyDescent="0.25">
      <c r="A53" s="80" t="s">
        <v>208</v>
      </c>
      <c r="B53" s="81" t="s">
        <v>16</v>
      </c>
      <c r="C53" s="11">
        <v>0</v>
      </c>
      <c r="D53" s="11">
        <v>0</v>
      </c>
    </row>
    <row r="54" spans="1:4" ht="24" x14ac:dyDescent="0.25">
      <c r="A54" s="80" t="s">
        <v>209</v>
      </c>
      <c r="B54" s="81" t="s">
        <v>16</v>
      </c>
      <c r="C54" s="11">
        <v>0</v>
      </c>
      <c r="D54" s="11">
        <v>0</v>
      </c>
    </row>
    <row r="55" spans="1:4" ht="18" customHeight="1" x14ac:dyDescent="0.25">
      <c r="A55" s="80" t="s">
        <v>210</v>
      </c>
      <c r="B55" s="81" t="s">
        <v>16</v>
      </c>
      <c r="C55" s="11">
        <v>0</v>
      </c>
      <c r="D55" s="11">
        <v>0</v>
      </c>
    </row>
    <row r="56" spans="1:4" ht="18" customHeight="1" x14ac:dyDescent="0.25">
      <c r="A56" s="80" t="s">
        <v>211</v>
      </c>
      <c r="B56" s="81" t="s">
        <v>16</v>
      </c>
      <c r="C56" s="11">
        <v>0</v>
      </c>
      <c r="D56" s="11">
        <v>0</v>
      </c>
    </row>
    <row r="57" spans="1:4" ht="18" customHeight="1" x14ac:dyDescent="0.25">
      <c r="A57" s="78" t="s">
        <v>358</v>
      </c>
      <c r="B57" s="79"/>
      <c r="C57" s="82">
        <f>SUM(C52:C56)</f>
        <v>0</v>
      </c>
      <c r="D57" s="82">
        <f>SUM(D52:D56)</f>
        <v>0</v>
      </c>
    </row>
    <row r="58" spans="1:4" ht="10.95" customHeight="1" x14ac:dyDescent="0.25">
      <c r="A58" s="80"/>
      <c r="B58" s="79"/>
      <c r="C58" s="79"/>
      <c r="D58" s="79"/>
    </row>
    <row r="59" spans="1:4" ht="18" customHeight="1" x14ac:dyDescent="0.25">
      <c r="A59" s="78" t="s">
        <v>212</v>
      </c>
      <c r="B59" s="79"/>
      <c r="C59" s="79"/>
      <c r="D59" s="79"/>
    </row>
    <row r="60" spans="1:4" ht="18" customHeight="1" x14ac:dyDescent="0.25">
      <c r="A60" s="80" t="s">
        <v>213</v>
      </c>
      <c r="B60" s="81" t="s">
        <v>16</v>
      </c>
      <c r="C60" s="11">
        <v>0</v>
      </c>
      <c r="D60" s="11">
        <v>0</v>
      </c>
    </row>
    <row r="61" spans="1:4" ht="18" customHeight="1" x14ac:dyDescent="0.25">
      <c r="A61" s="80" t="s">
        <v>214</v>
      </c>
      <c r="B61" s="81" t="s">
        <v>16</v>
      </c>
      <c r="C61" s="11">
        <v>0</v>
      </c>
      <c r="D61" s="11">
        <v>0</v>
      </c>
    </row>
    <row r="62" spans="1:4" ht="18" customHeight="1" x14ac:dyDescent="0.25">
      <c r="A62" s="78" t="s">
        <v>359</v>
      </c>
      <c r="B62" s="79"/>
      <c r="C62" s="82">
        <f>SUM(C60:C61)</f>
        <v>0</v>
      </c>
      <c r="D62" s="82">
        <f>SUM(D60:D61)</f>
        <v>0</v>
      </c>
    </row>
    <row r="63" spans="1:4" ht="9.6" customHeight="1" x14ac:dyDescent="0.25">
      <c r="A63" s="80"/>
      <c r="B63" s="79"/>
      <c r="C63" s="79"/>
      <c r="D63" s="79"/>
    </row>
    <row r="64" spans="1:4" ht="18" customHeight="1" x14ac:dyDescent="0.25">
      <c r="A64" s="78" t="s">
        <v>215</v>
      </c>
      <c r="B64" s="81" t="s">
        <v>16</v>
      </c>
      <c r="C64" s="11">
        <v>0</v>
      </c>
      <c r="D64" s="11">
        <v>0</v>
      </c>
    </row>
    <row r="65" spans="1:4" ht="10.95" customHeight="1" x14ac:dyDescent="0.25">
      <c r="A65" s="80"/>
      <c r="B65" s="79"/>
      <c r="C65" s="79"/>
      <c r="D65" s="79"/>
    </row>
    <row r="66" spans="1:4" ht="18" customHeight="1" x14ac:dyDescent="0.25">
      <c r="A66" s="78" t="s">
        <v>24</v>
      </c>
      <c r="B66" s="79"/>
      <c r="C66" s="82">
        <f>C64+C62+C57+C49</f>
        <v>0</v>
      </c>
      <c r="D66" s="82">
        <f>D64+D62+D57+D49</f>
        <v>0</v>
      </c>
    </row>
    <row r="67" spans="1:4" ht="18" customHeight="1" x14ac:dyDescent="0.25">
      <c r="A67" s="80"/>
      <c r="B67" s="79"/>
      <c r="C67" s="79"/>
      <c r="D67" s="79"/>
    </row>
    <row r="68" spans="1:4" ht="18" customHeight="1" x14ac:dyDescent="0.25">
      <c r="A68" s="78" t="s">
        <v>25</v>
      </c>
      <c r="B68" s="79"/>
      <c r="C68" s="82">
        <f>SUM(C69:C70)</f>
        <v>0</v>
      </c>
      <c r="D68" s="82">
        <f>SUM(D69:D70)</f>
        <v>0</v>
      </c>
    </row>
    <row r="69" spans="1:4" ht="18" customHeight="1" x14ac:dyDescent="0.25">
      <c r="A69" s="80" t="s">
        <v>216</v>
      </c>
      <c r="B69" s="81" t="s">
        <v>16</v>
      </c>
      <c r="C69" s="11">
        <v>0</v>
      </c>
      <c r="D69" s="11">
        <v>0</v>
      </c>
    </row>
    <row r="70" spans="1:4" ht="18" customHeight="1" x14ac:dyDescent="0.25">
      <c r="A70" s="80" t="s">
        <v>217</v>
      </c>
      <c r="B70" s="81" t="s">
        <v>16</v>
      </c>
      <c r="C70" s="11">
        <v>0</v>
      </c>
      <c r="D70" s="11">
        <v>0</v>
      </c>
    </row>
    <row r="71" spans="1:4" ht="18" customHeight="1" x14ac:dyDescent="0.25">
      <c r="A71" s="80"/>
      <c r="B71" s="79"/>
      <c r="C71" s="79"/>
      <c r="D71" s="79"/>
    </row>
    <row r="72" spans="1:4" ht="24" x14ac:dyDescent="0.25">
      <c r="A72" s="78" t="s">
        <v>26</v>
      </c>
      <c r="B72" s="79"/>
      <c r="C72" s="79"/>
      <c r="D72" s="79"/>
    </row>
    <row r="73" spans="1:4" ht="48" customHeight="1" x14ac:dyDescent="0.25">
      <c r="A73" s="80" t="s">
        <v>477</v>
      </c>
      <c r="B73" s="81" t="s">
        <v>16</v>
      </c>
      <c r="C73" s="11">
        <v>0</v>
      </c>
      <c r="D73" s="11">
        <v>0</v>
      </c>
    </row>
    <row r="74" spans="1:4" ht="18" customHeight="1" x14ac:dyDescent="0.25">
      <c r="A74" s="80" t="s">
        <v>218</v>
      </c>
      <c r="B74" s="81" t="s">
        <v>16</v>
      </c>
      <c r="C74" s="11">
        <v>0</v>
      </c>
      <c r="D74" s="11">
        <v>0</v>
      </c>
    </row>
    <row r="75" spans="1:4" ht="18" customHeight="1" x14ac:dyDescent="0.25">
      <c r="A75" s="80" t="s">
        <v>219</v>
      </c>
      <c r="B75" s="81" t="s">
        <v>16</v>
      </c>
      <c r="C75" s="11">
        <v>0</v>
      </c>
      <c r="D75" s="11">
        <v>0</v>
      </c>
    </row>
    <row r="76" spans="1:4" ht="18" customHeight="1" x14ac:dyDescent="0.25">
      <c r="A76" s="80" t="s">
        <v>220</v>
      </c>
      <c r="B76" s="81" t="s">
        <v>16</v>
      </c>
      <c r="C76" s="11">
        <v>0</v>
      </c>
      <c r="D76" s="11">
        <v>0</v>
      </c>
    </row>
    <row r="77" spans="1:4" ht="18" customHeight="1" x14ac:dyDescent="0.25">
      <c r="A77" s="80" t="s">
        <v>221</v>
      </c>
      <c r="B77" s="81" t="s">
        <v>16</v>
      </c>
      <c r="C77" s="11">
        <v>0</v>
      </c>
      <c r="D77" s="11">
        <v>0</v>
      </c>
    </row>
    <row r="78" spans="1:4" ht="18" customHeight="1" x14ac:dyDescent="0.25">
      <c r="A78" s="80" t="s">
        <v>222</v>
      </c>
      <c r="B78" s="81" t="s">
        <v>16</v>
      </c>
      <c r="C78" s="11">
        <v>0</v>
      </c>
      <c r="D78" s="11">
        <v>0</v>
      </c>
    </row>
    <row r="79" spans="1:4" ht="36" x14ac:dyDescent="0.25">
      <c r="A79" s="80" t="s">
        <v>223</v>
      </c>
      <c r="B79" s="81" t="s">
        <v>16</v>
      </c>
      <c r="C79" s="11">
        <v>0</v>
      </c>
      <c r="D79" s="11">
        <v>0</v>
      </c>
    </row>
    <row r="80" spans="1:4" ht="24" x14ac:dyDescent="0.25">
      <c r="A80" s="80" t="s">
        <v>224</v>
      </c>
      <c r="B80" s="81" t="s">
        <v>16</v>
      </c>
      <c r="C80" s="11">
        <v>0</v>
      </c>
      <c r="D80" s="11">
        <v>0</v>
      </c>
    </row>
    <row r="81" spans="1:4" ht="24" x14ac:dyDescent="0.25">
      <c r="A81" s="78" t="s">
        <v>360</v>
      </c>
      <c r="B81" s="79"/>
      <c r="C81" s="82">
        <f>SUM(C73:C80)</f>
        <v>0</v>
      </c>
      <c r="D81" s="82">
        <f>SUM(D73:D80)</f>
        <v>0</v>
      </c>
    </row>
    <row r="82" spans="1:4" ht="18" customHeight="1" x14ac:dyDescent="0.25">
      <c r="A82" s="80"/>
      <c r="B82" s="79"/>
      <c r="C82" s="79"/>
      <c r="D82" s="79"/>
    </row>
    <row r="83" spans="1:4" ht="24" x14ac:dyDescent="0.25">
      <c r="A83" s="78" t="s">
        <v>225</v>
      </c>
      <c r="B83" s="79"/>
      <c r="C83" s="82">
        <f>C66+C69-C81-C106-C109-C112</f>
        <v>0</v>
      </c>
      <c r="D83" s="82">
        <f>D66+D69-D81-D106-D109-D112</f>
        <v>0</v>
      </c>
    </row>
    <row r="84" spans="1:4" x14ac:dyDescent="0.25">
      <c r="A84" s="80"/>
      <c r="B84" s="79"/>
      <c r="C84" s="79"/>
      <c r="D84" s="79"/>
    </row>
    <row r="85" spans="1:4" ht="22.2" customHeight="1" x14ac:dyDescent="0.25">
      <c r="A85" s="78" t="s">
        <v>226</v>
      </c>
      <c r="B85" s="79"/>
      <c r="C85" s="82">
        <f>C40+C70+C83</f>
        <v>0</v>
      </c>
      <c r="D85" s="82">
        <f>D40+D70+D83</f>
        <v>0</v>
      </c>
    </row>
    <row r="86" spans="1:4" ht="18" customHeight="1" x14ac:dyDescent="0.25">
      <c r="A86" s="80"/>
      <c r="B86" s="79"/>
      <c r="C86" s="79"/>
      <c r="D86" s="79"/>
    </row>
    <row r="87" spans="1:4" ht="24" x14ac:dyDescent="0.25">
      <c r="A87" s="78" t="s">
        <v>353</v>
      </c>
      <c r="B87" s="79"/>
      <c r="C87" s="79"/>
      <c r="D87" s="79"/>
    </row>
    <row r="88" spans="1:4" ht="48" x14ac:dyDescent="0.25">
      <c r="A88" s="80" t="s">
        <v>227</v>
      </c>
      <c r="B88" s="81" t="s">
        <v>16</v>
      </c>
      <c r="C88" s="11">
        <v>0</v>
      </c>
      <c r="D88" s="11">
        <v>0</v>
      </c>
    </row>
    <row r="89" spans="1:4" ht="18" customHeight="1" x14ac:dyDescent="0.25">
      <c r="A89" s="80" t="s">
        <v>218</v>
      </c>
      <c r="B89" s="81" t="s">
        <v>16</v>
      </c>
      <c r="C89" s="11">
        <v>0</v>
      </c>
      <c r="D89" s="11">
        <v>0</v>
      </c>
    </row>
    <row r="90" spans="1:4" ht="18" customHeight="1" x14ac:dyDescent="0.25">
      <c r="A90" s="80" t="s">
        <v>219</v>
      </c>
      <c r="B90" s="81" t="s">
        <v>16</v>
      </c>
      <c r="C90" s="11">
        <v>0</v>
      </c>
      <c r="D90" s="11">
        <v>0</v>
      </c>
    </row>
    <row r="91" spans="1:4" ht="18" customHeight="1" x14ac:dyDescent="0.25">
      <c r="A91" s="80" t="s">
        <v>220</v>
      </c>
      <c r="B91" s="81" t="s">
        <v>16</v>
      </c>
      <c r="C91" s="11">
        <v>0</v>
      </c>
      <c r="D91" s="11">
        <v>0</v>
      </c>
    </row>
    <row r="92" spans="1:4" ht="18" customHeight="1" x14ac:dyDescent="0.25">
      <c r="A92" s="80" t="s">
        <v>221</v>
      </c>
      <c r="B92" s="81" t="s">
        <v>16</v>
      </c>
      <c r="C92" s="11">
        <v>0</v>
      </c>
      <c r="D92" s="11">
        <v>0</v>
      </c>
    </row>
    <row r="93" spans="1:4" ht="18" customHeight="1" x14ac:dyDescent="0.25">
      <c r="A93" s="80" t="s">
        <v>222</v>
      </c>
      <c r="B93" s="81" t="s">
        <v>16</v>
      </c>
      <c r="C93" s="11">
        <v>0</v>
      </c>
      <c r="D93" s="11">
        <v>0</v>
      </c>
    </row>
    <row r="94" spans="1:4" ht="36" x14ac:dyDescent="0.25">
      <c r="A94" s="80" t="s">
        <v>223</v>
      </c>
      <c r="B94" s="81" t="s">
        <v>16</v>
      </c>
      <c r="C94" s="11">
        <v>0</v>
      </c>
      <c r="D94" s="11">
        <v>0</v>
      </c>
    </row>
    <row r="95" spans="1:4" ht="24" x14ac:dyDescent="0.25">
      <c r="A95" s="80" t="s">
        <v>228</v>
      </c>
      <c r="B95" s="81" t="s">
        <v>16</v>
      </c>
      <c r="C95" s="11">
        <v>0</v>
      </c>
      <c r="D95" s="11">
        <v>0</v>
      </c>
    </row>
    <row r="96" spans="1:4" ht="24" x14ac:dyDescent="0.25">
      <c r="A96" s="78" t="s">
        <v>361</v>
      </c>
      <c r="B96" s="79"/>
      <c r="C96" s="82">
        <f>SUM(C88:C95)</f>
        <v>0</v>
      </c>
      <c r="D96" s="82">
        <f>SUM(D88:D95)</f>
        <v>0</v>
      </c>
    </row>
    <row r="97" spans="1:4" ht="18" customHeight="1" x14ac:dyDescent="0.25">
      <c r="A97" s="80"/>
      <c r="B97" s="79"/>
      <c r="C97" s="79"/>
      <c r="D97" s="79"/>
    </row>
    <row r="98" spans="1:4" ht="18" customHeight="1" x14ac:dyDescent="0.25">
      <c r="A98" s="78" t="s">
        <v>229</v>
      </c>
      <c r="B98" s="79"/>
      <c r="C98" s="79"/>
      <c r="D98" s="79"/>
    </row>
    <row r="99" spans="1:4" ht="18" customHeight="1" x14ac:dyDescent="0.25">
      <c r="A99" s="80" t="s">
        <v>230</v>
      </c>
      <c r="B99" s="81" t="s">
        <v>16</v>
      </c>
      <c r="C99" s="11">
        <v>0</v>
      </c>
      <c r="D99" s="11">
        <v>0</v>
      </c>
    </row>
    <row r="100" spans="1:4" ht="18" customHeight="1" x14ac:dyDescent="0.25">
      <c r="A100" s="80" t="s">
        <v>231</v>
      </c>
      <c r="B100" s="81" t="s">
        <v>16</v>
      </c>
      <c r="C100" s="11">
        <v>0</v>
      </c>
      <c r="D100" s="11">
        <v>0</v>
      </c>
    </row>
    <row r="101" spans="1:4" ht="18" customHeight="1" x14ac:dyDescent="0.25">
      <c r="A101" s="80" t="s">
        <v>232</v>
      </c>
      <c r="B101" s="81" t="s">
        <v>16</v>
      </c>
      <c r="C101" s="11">
        <v>0</v>
      </c>
      <c r="D101" s="11">
        <v>0</v>
      </c>
    </row>
    <row r="102" spans="1:4" ht="18" customHeight="1" x14ac:dyDescent="0.25">
      <c r="A102" s="78" t="s">
        <v>362</v>
      </c>
      <c r="B102" s="79"/>
      <c r="C102" s="82">
        <f>SUM(C99:C101)</f>
        <v>0</v>
      </c>
      <c r="D102" s="82">
        <f>SUM(D99:D101)</f>
        <v>0</v>
      </c>
    </row>
    <row r="103" spans="1:4" ht="18" customHeight="1" x14ac:dyDescent="0.25">
      <c r="A103" s="80"/>
      <c r="B103" s="79"/>
      <c r="C103" s="79"/>
      <c r="D103" s="79"/>
    </row>
    <row r="104" spans="1:4" ht="18" customHeight="1" x14ac:dyDescent="0.25">
      <c r="A104" s="78" t="s">
        <v>27</v>
      </c>
      <c r="B104" s="79"/>
      <c r="C104" s="79"/>
      <c r="D104" s="79"/>
    </row>
    <row r="105" spans="1:4" ht="18" customHeight="1" x14ac:dyDescent="0.25">
      <c r="A105" s="80" t="s">
        <v>28</v>
      </c>
      <c r="B105" s="79"/>
      <c r="C105" s="82">
        <f>SUM(C106:C107)</f>
        <v>0</v>
      </c>
      <c r="D105" s="82">
        <f>SUM(D106:D107)</f>
        <v>0</v>
      </c>
    </row>
    <row r="106" spans="1:4" ht="18" customHeight="1" x14ac:dyDescent="0.25">
      <c r="A106" s="80" t="s">
        <v>216</v>
      </c>
      <c r="B106" s="81" t="s">
        <v>16</v>
      </c>
      <c r="C106" s="11">
        <v>0</v>
      </c>
      <c r="D106" s="11">
        <v>0</v>
      </c>
    </row>
    <row r="107" spans="1:4" ht="18" customHeight="1" x14ac:dyDescent="0.25">
      <c r="A107" s="80" t="s">
        <v>217</v>
      </c>
      <c r="B107" s="81" t="s">
        <v>16</v>
      </c>
      <c r="C107" s="11">
        <v>0</v>
      </c>
      <c r="D107" s="11">
        <v>0</v>
      </c>
    </row>
    <row r="108" spans="1:4" ht="18" customHeight="1" x14ac:dyDescent="0.25">
      <c r="A108" s="80" t="s">
        <v>29</v>
      </c>
      <c r="B108" s="79"/>
      <c r="C108" s="82">
        <f>SUM(C109:C110)</f>
        <v>0</v>
      </c>
      <c r="D108" s="82">
        <f>SUM(D109:D110)</f>
        <v>0</v>
      </c>
    </row>
    <row r="109" spans="1:4" ht="18" customHeight="1" x14ac:dyDescent="0.25">
      <c r="A109" s="80" t="s">
        <v>216</v>
      </c>
      <c r="B109" s="81" t="s">
        <v>16</v>
      </c>
      <c r="C109" s="11">
        <v>0</v>
      </c>
      <c r="D109" s="11">
        <v>0</v>
      </c>
    </row>
    <row r="110" spans="1:4" ht="18" customHeight="1" x14ac:dyDescent="0.25">
      <c r="A110" s="80" t="s">
        <v>217</v>
      </c>
      <c r="B110" s="81" t="s">
        <v>16</v>
      </c>
      <c r="C110" s="11">
        <v>0</v>
      </c>
      <c r="D110" s="11">
        <v>0</v>
      </c>
    </row>
    <row r="111" spans="1:4" ht="24" x14ac:dyDescent="0.25">
      <c r="A111" s="80" t="s">
        <v>30</v>
      </c>
      <c r="B111" s="79"/>
      <c r="C111" s="82">
        <f>SUM(C112:C113)</f>
        <v>0</v>
      </c>
      <c r="D111" s="82">
        <f>SUM(D112:D113)</f>
        <v>0</v>
      </c>
    </row>
    <row r="112" spans="1:4" ht="18" customHeight="1" x14ac:dyDescent="0.25">
      <c r="A112" s="80" t="s">
        <v>216</v>
      </c>
      <c r="B112" s="81" t="s">
        <v>16</v>
      </c>
      <c r="C112" s="11">
        <v>0</v>
      </c>
      <c r="D112" s="11">
        <v>0</v>
      </c>
    </row>
    <row r="113" spans="1:4" ht="18" customHeight="1" x14ac:dyDescent="0.25">
      <c r="A113" s="80" t="s">
        <v>217</v>
      </c>
      <c r="B113" s="81" t="s">
        <v>16</v>
      </c>
      <c r="C113" s="11">
        <v>0</v>
      </c>
      <c r="D113" s="11">
        <v>0</v>
      </c>
    </row>
    <row r="114" spans="1:4" ht="18" customHeight="1" x14ac:dyDescent="0.25">
      <c r="A114" s="80" t="s">
        <v>176</v>
      </c>
      <c r="B114" s="81" t="s">
        <v>16</v>
      </c>
      <c r="C114" s="11">
        <v>0</v>
      </c>
      <c r="D114" s="11">
        <v>0</v>
      </c>
    </row>
    <row r="115" spans="1:4" ht="18" customHeight="1" x14ac:dyDescent="0.25">
      <c r="A115" s="78" t="s">
        <v>31</v>
      </c>
      <c r="B115" s="79"/>
      <c r="C115" s="82">
        <f>C105+C108+C111+C114</f>
        <v>0</v>
      </c>
      <c r="D115" s="82">
        <f>D105+D108+D111+D114</f>
        <v>0</v>
      </c>
    </row>
    <row r="116" spans="1:4" ht="18" customHeight="1" x14ac:dyDescent="0.25">
      <c r="A116" s="80"/>
      <c r="B116" s="79"/>
      <c r="C116" s="79"/>
      <c r="D116" s="79"/>
    </row>
    <row r="117" spans="1:4" ht="18" customHeight="1" x14ac:dyDescent="0.25">
      <c r="A117" s="78" t="s">
        <v>32</v>
      </c>
      <c r="B117" s="79"/>
      <c r="C117" s="79"/>
      <c r="D117" s="79"/>
    </row>
    <row r="118" spans="1:4" ht="8.4" customHeight="1" x14ac:dyDescent="0.25">
      <c r="A118" s="80"/>
      <c r="B118" s="79"/>
      <c r="C118" s="79"/>
      <c r="D118" s="79"/>
    </row>
    <row r="119" spans="1:4" ht="18" customHeight="1" x14ac:dyDescent="0.25">
      <c r="A119" s="78" t="s">
        <v>233</v>
      </c>
      <c r="B119" s="79"/>
      <c r="C119" s="79"/>
      <c r="D119" s="79"/>
    </row>
    <row r="120" spans="1:4" ht="18" customHeight="1" x14ac:dyDescent="0.25">
      <c r="A120" s="80" t="s">
        <v>234</v>
      </c>
      <c r="B120" s="81" t="s">
        <v>16</v>
      </c>
      <c r="C120" s="11">
        <v>0</v>
      </c>
      <c r="D120" s="11">
        <v>0</v>
      </c>
    </row>
    <row r="121" spans="1:4" ht="18" customHeight="1" x14ac:dyDescent="0.25">
      <c r="A121" s="80" t="s">
        <v>235</v>
      </c>
      <c r="B121" s="81" t="s">
        <v>16</v>
      </c>
      <c r="C121" s="11">
        <v>0</v>
      </c>
      <c r="D121" s="11">
        <v>0</v>
      </c>
    </row>
    <row r="122" spans="1:4" ht="18" customHeight="1" x14ac:dyDescent="0.25">
      <c r="A122" s="80" t="s">
        <v>236</v>
      </c>
      <c r="B122" s="81" t="s">
        <v>16</v>
      </c>
      <c r="C122" s="11">
        <v>0</v>
      </c>
      <c r="D122" s="11">
        <v>0</v>
      </c>
    </row>
    <row r="123" spans="1:4" ht="24" x14ac:dyDescent="0.25">
      <c r="A123" s="80" t="s">
        <v>237</v>
      </c>
      <c r="B123" s="81" t="s">
        <v>16</v>
      </c>
      <c r="C123" s="11">
        <v>0</v>
      </c>
      <c r="D123" s="11">
        <v>0</v>
      </c>
    </row>
    <row r="124" spans="1:4" ht="18" customHeight="1" x14ac:dyDescent="0.25">
      <c r="A124" s="80" t="s">
        <v>238</v>
      </c>
      <c r="B124" s="81" t="s">
        <v>16</v>
      </c>
      <c r="C124" s="11">
        <v>0</v>
      </c>
      <c r="D124" s="11">
        <v>0</v>
      </c>
    </row>
    <row r="125" spans="1:4" ht="18" customHeight="1" x14ac:dyDescent="0.25">
      <c r="A125" s="78" t="s">
        <v>144</v>
      </c>
      <c r="B125" s="79"/>
      <c r="C125" s="82">
        <f>SUM(C120:C124)</f>
        <v>0</v>
      </c>
      <c r="D125" s="82">
        <f>SUM(D120:D124)</f>
        <v>0</v>
      </c>
    </row>
    <row r="126" spans="1:4" ht="10.95" customHeight="1" x14ac:dyDescent="0.25">
      <c r="A126" s="80"/>
      <c r="B126" s="79"/>
      <c r="C126" s="79"/>
      <c r="D126" s="79"/>
    </row>
    <row r="127" spans="1:4" ht="18" customHeight="1" x14ac:dyDescent="0.25">
      <c r="A127" s="78" t="s">
        <v>239</v>
      </c>
      <c r="B127" s="81" t="s">
        <v>16</v>
      </c>
      <c r="C127" s="11">
        <v>0</v>
      </c>
      <c r="D127" s="11">
        <v>0</v>
      </c>
    </row>
    <row r="128" spans="1:4" ht="9.6" customHeight="1" x14ac:dyDescent="0.25">
      <c r="A128" s="80"/>
      <c r="B128" s="79"/>
      <c r="C128" s="79"/>
      <c r="D128" s="79"/>
    </row>
    <row r="129" spans="1:4" ht="18" customHeight="1" x14ac:dyDescent="0.25">
      <c r="A129" s="78" t="s">
        <v>240</v>
      </c>
      <c r="B129" s="81" t="s">
        <v>16</v>
      </c>
      <c r="C129" s="11">
        <v>0</v>
      </c>
      <c r="D129" s="11">
        <v>0</v>
      </c>
    </row>
    <row r="130" spans="1:4" ht="11.4" customHeight="1" x14ac:dyDescent="0.25">
      <c r="A130" s="80"/>
      <c r="B130" s="79"/>
      <c r="C130" s="79"/>
      <c r="D130" s="79"/>
    </row>
    <row r="131" spans="1:4" ht="18" customHeight="1" x14ac:dyDescent="0.25">
      <c r="A131" s="78" t="s">
        <v>241</v>
      </c>
      <c r="B131" s="79"/>
      <c r="C131" s="79"/>
      <c r="D131" s="79"/>
    </row>
    <row r="132" spans="1:4" ht="18" customHeight="1" x14ac:dyDescent="0.25">
      <c r="A132" s="80" t="s">
        <v>242</v>
      </c>
      <c r="B132" s="81" t="s">
        <v>16</v>
      </c>
      <c r="C132" s="11">
        <v>0</v>
      </c>
      <c r="D132" s="11">
        <v>0</v>
      </c>
    </row>
    <row r="133" spans="1:4" ht="18" customHeight="1" x14ac:dyDescent="0.25">
      <c r="A133" s="80" t="s">
        <v>243</v>
      </c>
      <c r="B133" s="81" t="s">
        <v>16</v>
      </c>
      <c r="C133" s="11">
        <v>0</v>
      </c>
      <c r="D133" s="11">
        <v>0</v>
      </c>
    </row>
    <row r="134" spans="1:4" ht="18" customHeight="1" x14ac:dyDescent="0.25">
      <c r="A134" s="80" t="s">
        <v>244</v>
      </c>
      <c r="B134" s="81" t="s">
        <v>16</v>
      </c>
      <c r="C134" s="11">
        <v>0</v>
      </c>
      <c r="D134" s="11">
        <v>0</v>
      </c>
    </row>
    <row r="135" spans="1:4" ht="18" customHeight="1" x14ac:dyDescent="0.25">
      <c r="A135" s="78" t="s">
        <v>363</v>
      </c>
      <c r="B135" s="79"/>
      <c r="C135" s="82">
        <f>SUM(C132:C134)</f>
        <v>0</v>
      </c>
      <c r="D135" s="82">
        <f>SUM(D132:D134)</f>
        <v>0</v>
      </c>
    </row>
    <row r="136" spans="1:4" ht="18" customHeight="1" x14ac:dyDescent="0.25">
      <c r="A136" s="80"/>
      <c r="B136" s="79"/>
      <c r="C136" s="79"/>
      <c r="D136" s="79"/>
    </row>
    <row r="137" spans="1:4" ht="18" customHeight="1" x14ac:dyDescent="0.25">
      <c r="A137" s="80" t="s">
        <v>245</v>
      </c>
      <c r="B137" s="81" t="s">
        <v>34</v>
      </c>
      <c r="C137" s="11">
        <v>0</v>
      </c>
      <c r="D137" s="11">
        <v>0</v>
      </c>
    </row>
    <row r="138" spans="1:4" ht="24" x14ac:dyDescent="0.25">
      <c r="A138" s="80" t="s">
        <v>246</v>
      </c>
      <c r="B138" s="81" t="s">
        <v>16</v>
      </c>
      <c r="C138" s="11">
        <v>0</v>
      </c>
      <c r="D138" s="11">
        <v>0</v>
      </c>
    </row>
    <row r="139" spans="1:4" ht="18" customHeight="1" x14ac:dyDescent="0.25">
      <c r="A139" s="80" t="s">
        <v>247</v>
      </c>
      <c r="B139" s="81" t="s">
        <v>34</v>
      </c>
      <c r="C139" s="11">
        <v>0</v>
      </c>
      <c r="D139" s="11">
        <v>0</v>
      </c>
    </row>
    <row r="140" spans="1:4" ht="11.4" customHeight="1" x14ac:dyDescent="0.25">
      <c r="A140" s="80"/>
      <c r="B140" s="79"/>
      <c r="C140" s="79"/>
      <c r="D140" s="79"/>
    </row>
    <row r="141" spans="1:4" ht="18" customHeight="1" x14ac:dyDescent="0.25">
      <c r="A141" s="78" t="s">
        <v>249</v>
      </c>
      <c r="B141" s="81" t="s">
        <v>16</v>
      </c>
      <c r="C141" s="11">
        <v>0</v>
      </c>
      <c r="D141" s="11">
        <v>0</v>
      </c>
    </row>
    <row r="142" spans="1:4" ht="18" customHeight="1" x14ac:dyDescent="0.25">
      <c r="A142" s="78" t="s">
        <v>248</v>
      </c>
      <c r="B142" s="81" t="s">
        <v>34</v>
      </c>
      <c r="C142" s="11">
        <v>0</v>
      </c>
      <c r="D142" s="11">
        <v>0</v>
      </c>
    </row>
    <row r="143" spans="1:4" ht="18" customHeight="1" x14ac:dyDescent="0.25">
      <c r="A143" s="80"/>
      <c r="B143" s="79"/>
      <c r="C143" s="79"/>
      <c r="D143" s="79"/>
    </row>
    <row r="144" spans="1:4" ht="18" customHeight="1" x14ac:dyDescent="0.25">
      <c r="A144" s="78" t="s">
        <v>250</v>
      </c>
      <c r="B144" s="81" t="s">
        <v>16</v>
      </c>
      <c r="C144" s="11">
        <v>0</v>
      </c>
      <c r="D144" s="11">
        <v>0</v>
      </c>
    </row>
    <row r="145" spans="1:4" ht="18" customHeight="1" x14ac:dyDescent="0.25">
      <c r="A145" s="78" t="s">
        <v>251</v>
      </c>
      <c r="B145" s="81" t="s">
        <v>34</v>
      </c>
      <c r="C145" s="11">
        <v>0</v>
      </c>
      <c r="D145" s="11">
        <v>0</v>
      </c>
    </row>
    <row r="146" spans="1:4" ht="18" customHeight="1" x14ac:dyDescent="0.25">
      <c r="A146" s="80"/>
      <c r="B146" s="79"/>
      <c r="C146" s="79"/>
      <c r="D146" s="79"/>
    </row>
    <row r="147" spans="1:4" ht="18" customHeight="1" x14ac:dyDescent="0.25">
      <c r="A147" s="80" t="s">
        <v>252</v>
      </c>
      <c r="B147" s="81" t="s">
        <v>34</v>
      </c>
      <c r="C147" s="11">
        <v>0</v>
      </c>
      <c r="D147" s="11">
        <v>0</v>
      </c>
    </row>
    <row r="148" spans="1:4" ht="18" customHeight="1" x14ac:dyDescent="0.25">
      <c r="A148" s="80"/>
      <c r="B148" s="79"/>
      <c r="C148" s="79"/>
      <c r="D148" s="79"/>
    </row>
    <row r="149" spans="1:4" ht="18" customHeight="1" x14ac:dyDescent="0.25">
      <c r="A149" s="78" t="s">
        <v>35</v>
      </c>
      <c r="B149" s="79"/>
      <c r="C149" s="82">
        <f>C125+C127+C129+C135+C137+C138+C139+C141+C142+C144+C145+C147</f>
        <v>0</v>
      </c>
      <c r="D149" s="82">
        <f>D125+D127+D129+D135+D137+D138+D139+D141+D142+D144+D145+D147</f>
        <v>0</v>
      </c>
    </row>
    <row r="150" spans="1:4" ht="18" customHeight="1" x14ac:dyDescent="0.25">
      <c r="A150" s="80"/>
      <c r="B150" s="79"/>
      <c r="C150" s="79"/>
      <c r="D150" s="79"/>
    </row>
    <row r="151" spans="1:4" ht="18" customHeight="1" x14ac:dyDescent="0.25">
      <c r="A151" s="80" t="s">
        <v>253</v>
      </c>
      <c r="B151" s="81" t="s">
        <v>16</v>
      </c>
      <c r="C151" s="11">
        <v>0</v>
      </c>
      <c r="D151" s="11">
        <v>0</v>
      </c>
    </row>
    <row r="152" spans="1:4" ht="18" customHeight="1" x14ac:dyDescent="0.25">
      <c r="A152" s="80" t="s">
        <v>254</v>
      </c>
      <c r="B152" s="81" t="s">
        <v>16</v>
      </c>
      <c r="C152" s="11">
        <v>0</v>
      </c>
      <c r="D152" s="11">
        <v>0</v>
      </c>
    </row>
    <row r="153" spans="1:4" ht="18" customHeight="1" x14ac:dyDescent="0.25">
      <c r="A153" s="80"/>
      <c r="B153" s="79"/>
      <c r="C153" s="79"/>
      <c r="D153" s="79"/>
    </row>
    <row r="154" spans="1:4" ht="18" customHeight="1" x14ac:dyDescent="0.25">
      <c r="A154" s="78" t="s">
        <v>255</v>
      </c>
      <c r="B154" s="79"/>
      <c r="C154" s="82">
        <f>C149+C151+C152</f>
        <v>0</v>
      </c>
      <c r="D154" s="82">
        <f>D149+D151+D152</f>
        <v>0</v>
      </c>
    </row>
    <row r="155" spans="1:4" x14ac:dyDescent="0.25">
      <c r="A155" s="80"/>
      <c r="B155" s="79"/>
      <c r="C155" s="79"/>
      <c r="D155" s="79"/>
    </row>
    <row r="156" spans="1:4" ht="23.4" customHeight="1" x14ac:dyDescent="0.25">
      <c r="A156" s="83" t="s">
        <v>471</v>
      </c>
      <c r="B156" s="79"/>
      <c r="C156" s="84" t="str">
        <f>IFERROR(IF(ABS(C85-C96-C102-C107-C110-C113-C114-C154)&gt;1,"ERROR","OK"),"")</f>
        <v>OK</v>
      </c>
      <c r="D156" s="84" t="str">
        <f>IFERROR(IF(ABS(D85-D96-D102-D107-D110-D113-D114-D154)&gt;1,"ERROR","OK"),"")</f>
        <v>OK</v>
      </c>
    </row>
    <row r="157" spans="1:4" ht="18.600000000000001" customHeight="1" x14ac:dyDescent="0.25">
      <c r="A157" s="80"/>
      <c r="B157" s="79"/>
      <c r="C157" s="79"/>
      <c r="D157" s="79"/>
    </row>
    <row r="158" spans="1:4" x14ac:dyDescent="0.25">
      <c r="A158" s="78" t="s">
        <v>256</v>
      </c>
      <c r="B158" s="79"/>
      <c r="C158" s="9" t="s">
        <v>98</v>
      </c>
      <c r="D158" s="9" t="s">
        <v>36</v>
      </c>
    </row>
    <row r="159" spans="1:4" x14ac:dyDescent="0.25">
      <c r="A159" s="80"/>
      <c r="B159" s="79"/>
      <c r="C159" s="79"/>
      <c r="D159" s="79"/>
    </row>
    <row r="160" spans="1:4" ht="18" customHeight="1" x14ac:dyDescent="0.25">
      <c r="A160" s="78" t="s">
        <v>257</v>
      </c>
      <c r="B160" s="79"/>
      <c r="C160" s="86">
        <f>C161+C162-C163+C164</f>
        <v>0</v>
      </c>
      <c r="D160" s="79">
        <f>D161+D162-D163+D164</f>
        <v>0</v>
      </c>
    </row>
    <row r="161" spans="1:4" ht="18" customHeight="1" x14ac:dyDescent="0.25">
      <c r="A161" s="80" t="s">
        <v>258</v>
      </c>
      <c r="B161" s="81" t="s">
        <v>16</v>
      </c>
      <c r="C161" s="11">
        <v>0</v>
      </c>
      <c r="D161" s="11">
        <v>0</v>
      </c>
    </row>
    <row r="162" spans="1:4" ht="18" customHeight="1" x14ac:dyDescent="0.25">
      <c r="A162" s="80" t="s">
        <v>259</v>
      </c>
      <c r="B162" s="81" t="s">
        <v>16</v>
      </c>
      <c r="C162" s="11">
        <v>0</v>
      </c>
      <c r="D162" s="11">
        <v>0</v>
      </c>
    </row>
    <row r="163" spans="1:4" ht="18" customHeight="1" x14ac:dyDescent="0.25">
      <c r="A163" s="80" t="s">
        <v>260</v>
      </c>
      <c r="B163" s="81" t="s">
        <v>16</v>
      </c>
      <c r="C163" s="11">
        <v>0</v>
      </c>
      <c r="D163" s="11">
        <v>0</v>
      </c>
    </row>
    <row r="164" spans="1:4" ht="24" x14ac:dyDescent="0.25">
      <c r="A164" s="80" t="s">
        <v>261</v>
      </c>
      <c r="B164" s="81" t="s">
        <v>16</v>
      </c>
      <c r="C164" s="11">
        <v>0</v>
      </c>
      <c r="D164" s="11">
        <v>0</v>
      </c>
    </row>
    <row r="165" spans="1:4" ht="24" x14ac:dyDescent="0.25">
      <c r="A165" s="78" t="s">
        <v>262</v>
      </c>
      <c r="B165" s="81" t="s">
        <v>263</v>
      </c>
      <c r="C165" s="11">
        <v>0</v>
      </c>
      <c r="D165" s="11">
        <v>0</v>
      </c>
    </row>
    <row r="166" spans="1:4" ht="24" x14ac:dyDescent="0.25">
      <c r="A166" s="78" t="s">
        <v>264</v>
      </c>
      <c r="B166" s="81" t="s">
        <v>16</v>
      </c>
      <c r="C166" s="11">
        <v>0</v>
      </c>
      <c r="D166" s="11">
        <v>0</v>
      </c>
    </row>
    <row r="167" spans="1:4" ht="18" customHeight="1" x14ac:dyDescent="0.25">
      <c r="A167" s="78" t="s">
        <v>265</v>
      </c>
      <c r="B167" s="81" t="s">
        <v>16</v>
      </c>
      <c r="C167" s="11">
        <v>0</v>
      </c>
      <c r="D167" s="11">
        <v>0</v>
      </c>
    </row>
    <row r="168" spans="1:4" ht="18" customHeight="1" x14ac:dyDescent="0.25">
      <c r="A168" s="78" t="s">
        <v>266</v>
      </c>
      <c r="B168" s="81" t="s">
        <v>16</v>
      </c>
      <c r="C168" s="11">
        <v>0</v>
      </c>
      <c r="D168" s="11">
        <v>0</v>
      </c>
    </row>
    <row r="169" spans="1:4" ht="18" customHeight="1" x14ac:dyDescent="0.25">
      <c r="A169" s="78" t="s">
        <v>267</v>
      </c>
      <c r="B169" s="81" t="s">
        <v>16</v>
      </c>
      <c r="C169" s="11">
        <v>0</v>
      </c>
      <c r="D169" s="11">
        <v>0</v>
      </c>
    </row>
    <row r="170" spans="1:4" ht="18" customHeight="1" x14ac:dyDescent="0.25">
      <c r="A170" s="78" t="s">
        <v>268</v>
      </c>
      <c r="B170" s="81" t="s">
        <v>16</v>
      </c>
      <c r="C170" s="11">
        <v>0</v>
      </c>
      <c r="D170" s="11">
        <v>0</v>
      </c>
    </row>
    <row r="171" spans="1:4" ht="18" customHeight="1" x14ac:dyDescent="0.25">
      <c r="A171" s="78" t="s">
        <v>269</v>
      </c>
      <c r="B171" s="81"/>
      <c r="C171" s="86">
        <f>C160+C165+C166+C167+C168+C169+C170</f>
        <v>0</v>
      </c>
      <c r="D171" s="86">
        <f>D160+D165+D166+D167+D168+D169+D170</f>
        <v>0</v>
      </c>
    </row>
    <row r="172" spans="1:4" ht="18" customHeight="1" x14ac:dyDescent="0.25">
      <c r="A172" s="80"/>
      <c r="B172" s="79"/>
      <c r="C172" s="79"/>
      <c r="D172" s="79"/>
    </row>
    <row r="173" spans="1:4" ht="18" customHeight="1" x14ac:dyDescent="0.25">
      <c r="A173" s="78" t="s">
        <v>270</v>
      </c>
      <c r="B173" s="81" t="s">
        <v>16</v>
      </c>
      <c r="C173" s="11">
        <v>0</v>
      </c>
      <c r="D173" s="11">
        <v>0</v>
      </c>
    </row>
    <row r="174" spans="1:4" ht="18" customHeight="1" x14ac:dyDescent="0.25">
      <c r="A174" s="78" t="s">
        <v>271</v>
      </c>
      <c r="B174" s="81" t="s">
        <v>16</v>
      </c>
      <c r="C174" s="11">
        <v>0</v>
      </c>
      <c r="D174" s="11">
        <v>0</v>
      </c>
    </row>
    <row r="175" spans="1:4" ht="18" customHeight="1" x14ac:dyDescent="0.25">
      <c r="A175" s="78" t="s">
        <v>272</v>
      </c>
      <c r="B175" s="81" t="s">
        <v>16</v>
      </c>
      <c r="C175" s="11">
        <v>0</v>
      </c>
      <c r="D175" s="11">
        <v>0</v>
      </c>
    </row>
    <row r="176" spans="1:4" ht="18" customHeight="1" x14ac:dyDescent="0.25">
      <c r="A176" s="78" t="s">
        <v>273</v>
      </c>
      <c r="B176" s="81" t="s">
        <v>16</v>
      </c>
      <c r="C176" s="11">
        <v>0</v>
      </c>
      <c r="D176" s="11">
        <v>0</v>
      </c>
    </row>
    <row r="177" spans="1:4" ht="18" customHeight="1" x14ac:dyDescent="0.25">
      <c r="A177" s="78" t="s">
        <v>308</v>
      </c>
      <c r="B177" s="81" t="s">
        <v>16</v>
      </c>
      <c r="C177" s="11">
        <v>0</v>
      </c>
      <c r="D177" s="11">
        <v>0</v>
      </c>
    </row>
    <row r="178" spans="1:4" ht="18" customHeight="1" x14ac:dyDescent="0.25">
      <c r="A178" s="78" t="s">
        <v>274</v>
      </c>
      <c r="B178" s="79"/>
      <c r="C178" s="86">
        <f>C179+C180</f>
        <v>0</v>
      </c>
      <c r="D178" s="86">
        <f>D179+D180</f>
        <v>0</v>
      </c>
    </row>
    <row r="179" spans="1:4" ht="18" customHeight="1" x14ac:dyDescent="0.25">
      <c r="A179" s="80" t="s">
        <v>275</v>
      </c>
      <c r="B179" s="81" t="s">
        <v>16</v>
      </c>
      <c r="C179" s="11">
        <v>0</v>
      </c>
      <c r="D179" s="11">
        <v>0</v>
      </c>
    </row>
    <row r="180" spans="1:4" ht="18" customHeight="1" x14ac:dyDescent="0.25">
      <c r="A180" s="80" t="s">
        <v>276</v>
      </c>
      <c r="B180" s="81" t="s">
        <v>16</v>
      </c>
      <c r="C180" s="11">
        <v>0</v>
      </c>
      <c r="D180" s="11">
        <v>0</v>
      </c>
    </row>
    <row r="181" spans="1:4" ht="24" x14ac:dyDescent="0.25">
      <c r="A181" s="78" t="s">
        <v>277</v>
      </c>
      <c r="B181" s="79"/>
      <c r="C181" s="86">
        <f>C182-C183</f>
        <v>0</v>
      </c>
      <c r="D181" s="86">
        <f>D182-D183</f>
        <v>0</v>
      </c>
    </row>
    <row r="182" spans="1:4" ht="18" customHeight="1" x14ac:dyDescent="0.25">
      <c r="A182" s="80" t="s">
        <v>278</v>
      </c>
      <c r="B182" s="81" t="s">
        <v>16</v>
      </c>
      <c r="C182" s="11">
        <v>0</v>
      </c>
      <c r="D182" s="11">
        <v>0</v>
      </c>
    </row>
    <row r="183" spans="1:4" ht="18" customHeight="1" x14ac:dyDescent="0.25">
      <c r="A183" s="80" t="s">
        <v>279</v>
      </c>
      <c r="B183" s="81" t="s">
        <v>16</v>
      </c>
      <c r="C183" s="11">
        <v>0</v>
      </c>
      <c r="D183" s="11">
        <v>0</v>
      </c>
    </row>
    <row r="184" spans="1:4" ht="23.4" customHeight="1" x14ac:dyDescent="0.25">
      <c r="A184" s="78" t="s">
        <v>280</v>
      </c>
      <c r="B184" s="79"/>
      <c r="C184" s="86">
        <f>C185-C186</f>
        <v>0</v>
      </c>
      <c r="D184" s="86">
        <f>D185-D186</f>
        <v>0</v>
      </c>
    </row>
    <row r="185" spans="1:4" ht="18" customHeight="1" x14ac:dyDescent="0.25">
      <c r="A185" s="80" t="s">
        <v>281</v>
      </c>
      <c r="B185" s="81" t="s">
        <v>16</v>
      </c>
      <c r="C185" s="11">
        <v>0</v>
      </c>
      <c r="D185" s="11">
        <v>0</v>
      </c>
    </row>
    <row r="186" spans="1:4" ht="18" customHeight="1" x14ac:dyDescent="0.25">
      <c r="A186" s="80" t="s">
        <v>282</v>
      </c>
      <c r="B186" s="81" t="s">
        <v>16</v>
      </c>
      <c r="C186" s="11">
        <v>0</v>
      </c>
      <c r="D186" s="11">
        <v>0</v>
      </c>
    </row>
    <row r="187" spans="1:4" ht="18" customHeight="1" x14ac:dyDescent="0.25">
      <c r="A187" s="78" t="s">
        <v>283</v>
      </c>
      <c r="B187" s="79"/>
      <c r="C187" s="86">
        <f>C188+C189+C190+C191+C192+C193</f>
        <v>0</v>
      </c>
      <c r="D187" s="86">
        <f>D188+D189+D190+D191+D192+D193</f>
        <v>0</v>
      </c>
    </row>
    <row r="188" spans="1:4" ht="18" customHeight="1" x14ac:dyDescent="0.25">
      <c r="A188" s="80" t="s">
        <v>284</v>
      </c>
      <c r="B188" s="81" t="s">
        <v>16</v>
      </c>
      <c r="C188" s="11">
        <v>0</v>
      </c>
      <c r="D188" s="11">
        <v>0</v>
      </c>
    </row>
    <row r="189" spans="1:4" ht="48" x14ac:dyDescent="0.25">
      <c r="A189" s="80" t="s">
        <v>285</v>
      </c>
      <c r="B189" s="81" t="s">
        <v>16</v>
      </c>
      <c r="C189" s="11">
        <v>0</v>
      </c>
      <c r="D189" s="11">
        <v>0</v>
      </c>
    </row>
    <row r="190" spans="1:4" ht="18" customHeight="1" x14ac:dyDescent="0.25">
      <c r="A190" s="80" t="s">
        <v>286</v>
      </c>
      <c r="B190" s="81" t="s">
        <v>16</v>
      </c>
      <c r="C190" s="11">
        <v>0</v>
      </c>
      <c r="D190" s="11">
        <v>0</v>
      </c>
    </row>
    <row r="191" spans="1:4" ht="18" customHeight="1" x14ac:dyDescent="0.25">
      <c r="A191" s="80" t="s">
        <v>287</v>
      </c>
      <c r="B191" s="81" t="s">
        <v>16</v>
      </c>
      <c r="C191" s="11">
        <v>0</v>
      </c>
      <c r="D191" s="11">
        <v>0</v>
      </c>
    </row>
    <row r="192" spans="1:4" ht="18" customHeight="1" x14ac:dyDescent="0.25">
      <c r="A192" s="80" t="s">
        <v>288</v>
      </c>
      <c r="B192" s="81" t="s">
        <v>16</v>
      </c>
      <c r="C192" s="11">
        <v>0</v>
      </c>
      <c r="D192" s="11">
        <v>0</v>
      </c>
    </row>
    <row r="193" spans="1:4" ht="18" customHeight="1" x14ac:dyDescent="0.25">
      <c r="A193" s="80" t="s">
        <v>289</v>
      </c>
      <c r="B193" s="81" t="s">
        <v>16</v>
      </c>
      <c r="C193" s="11">
        <v>0</v>
      </c>
      <c r="D193" s="11">
        <v>0</v>
      </c>
    </row>
    <row r="194" spans="1:4" ht="18" customHeight="1" x14ac:dyDescent="0.25">
      <c r="A194" s="80" t="s">
        <v>290</v>
      </c>
      <c r="B194" s="79"/>
      <c r="C194" s="86">
        <f>C195-C196</f>
        <v>0</v>
      </c>
      <c r="D194" s="86">
        <f>D195-D196</f>
        <v>0</v>
      </c>
    </row>
    <row r="195" spans="1:4" ht="18" customHeight="1" x14ac:dyDescent="0.25">
      <c r="A195" s="80" t="s">
        <v>292</v>
      </c>
      <c r="B195" s="81" t="s">
        <v>16</v>
      </c>
      <c r="C195" s="11">
        <v>0</v>
      </c>
      <c r="D195" s="11">
        <v>0</v>
      </c>
    </row>
    <row r="196" spans="1:4" ht="18" customHeight="1" x14ac:dyDescent="0.25">
      <c r="A196" s="80" t="s">
        <v>291</v>
      </c>
      <c r="B196" s="81" t="s">
        <v>16</v>
      </c>
      <c r="C196" s="11">
        <v>0</v>
      </c>
      <c r="D196" s="11">
        <v>0</v>
      </c>
    </row>
    <row r="197" spans="1:4" ht="18" customHeight="1" x14ac:dyDescent="0.25">
      <c r="A197" s="78" t="s">
        <v>293</v>
      </c>
      <c r="B197" s="79"/>
      <c r="C197" s="86">
        <f>C173+C174+C175+C176-C177+C178+C181+C184+C187+C194</f>
        <v>0</v>
      </c>
      <c r="D197" s="86">
        <f>D173+D174+D175+D176-D177+D178+D181+D184+D187+D194</f>
        <v>0</v>
      </c>
    </row>
    <row r="198" spans="1:4" ht="18" customHeight="1" x14ac:dyDescent="0.25"/>
    <row r="199" spans="1:4" ht="18" customHeight="1" x14ac:dyDescent="0.25">
      <c r="A199" s="78" t="s">
        <v>294</v>
      </c>
      <c r="B199" s="79"/>
      <c r="C199" s="79"/>
      <c r="D199" s="79"/>
    </row>
    <row r="200" spans="1:4" ht="18" customHeight="1" x14ac:dyDescent="0.25">
      <c r="A200" s="78" t="s">
        <v>295</v>
      </c>
      <c r="B200" s="79"/>
      <c r="C200" s="86">
        <f>IF((C171-C197)&gt;0,C171-C197,0)</f>
        <v>0</v>
      </c>
      <c r="D200" s="86">
        <f>IF((D171-D197)&gt;0,D171-D197,0)</f>
        <v>0</v>
      </c>
    </row>
    <row r="201" spans="1:4" ht="18" customHeight="1" x14ac:dyDescent="0.25">
      <c r="A201" s="78" t="s">
        <v>296</v>
      </c>
      <c r="B201" s="79"/>
      <c r="C201" s="86">
        <f>IF((C171-C197)&lt;0,C197-C171,0)</f>
        <v>0</v>
      </c>
      <c r="D201" s="86">
        <f>IF((D171-D197)&lt;0,D197-D171,0)</f>
        <v>0</v>
      </c>
    </row>
    <row r="202" spans="1:4" ht="18" customHeight="1" x14ac:dyDescent="0.25">
      <c r="A202" s="80"/>
      <c r="B202" s="79"/>
      <c r="C202" s="79"/>
      <c r="D202" s="79"/>
    </row>
    <row r="203" spans="1:4" ht="18" customHeight="1" x14ac:dyDescent="0.25">
      <c r="A203" s="78" t="s">
        <v>297</v>
      </c>
      <c r="B203" s="81" t="s">
        <v>16</v>
      </c>
      <c r="C203" s="11">
        <v>0</v>
      </c>
      <c r="D203" s="11">
        <v>0</v>
      </c>
    </row>
    <row r="204" spans="1:4" ht="18" customHeight="1" x14ac:dyDescent="0.25">
      <c r="A204" s="78" t="s">
        <v>298</v>
      </c>
      <c r="B204" s="81" t="s">
        <v>16</v>
      </c>
      <c r="C204" s="11">
        <v>0</v>
      </c>
      <c r="D204" s="11">
        <v>0</v>
      </c>
    </row>
    <row r="205" spans="1:4" ht="24" x14ac:dyDescent="0.25">
      <c r="A205" s="78" t="s">
        <v>299</v>
      </c>
      <c r="B205" s="81" t="s">
        <v>16</v>
      </c>
      <c r="C205" s="11">
        <v>0</v>
      </c>
      <c r="D205" s="11">
        <v>0</v>
      </c>
    </row>
    <row r="206" spans="1:4" ht="18" customHeight="1" x14ac:dyDescent="0.25">
      <c r="A206" s="78" t="s">
        <v>300</v>
      </c>
      <c r="B206" s="81" t="s">
        <v>16</v>
      </c>
      <c r="C206" s="11">
        <v>0</v>
      </c>
      <c r="D206" s="11">
        <v>0</v>
      </c>
    </row>
    <row r="207" spans="1:4" ht="18" customHeight="1" x14ac:dyDescent="0.25">
      <c r="A207" s="78" t="s">
        <v>301</v>
      </c>
      <c r="B207" s="79"/>
      <c r="C207" s="86">
        <f>C203+C204+C205+C206</f>
        <v>0</v>
      </c>
      <c r="D207" s="86">
        <f>D203+D204+D205+D206</f>
        <v>0</v>
      </c>
    </row>
    <row r="208" spans="1:4" ht="18" customHeight="1" x14ac:dyDescent="0.25">
      <c r="A208" s="80"/>
      <c r="B208" s="79"/>
      <c r="C208" s="79"/>
      <c r="D208" s="79"/>
    </row>
    <row r="209" spans="1:4" ht="36" x14ac:dyDescent="0.25">
      <c r="A209" s="78" t="s">
        <v>302</v>
      </c>
      <c r="B209" s="79"/>
      <c r="C209" s="86">
        <f>C210-C211</f>
        <v>0</v>
      </c>
      <c r="D209" s="86">
        <f>D210-D211</f>
        <v>0</v>
      </c>
    </row>
    <row r="210" spans="1:4" ht="18" customHeight="1" x14ac:dyDescent="0.25">
      <c r="A210" s="80" t="s">
        <v>292</v>
      </c>
      <c r="B210" s="81" t="s">
        <v>16</v>
      </c>
      <c r="C210" s="11">
        <v>0</v>
      </c>
      <c r="D210" s="11">
        <v>0</v>
      </c>
    </row>
    <row r="211" spans="1:4" ht="18" customHeight="1" x14ac:dyDescent="0.25">
      <c r="A211" s="80" t="s">
        <v>291</v>
      </c>
      <c r="B211" s="81" t="s">
        <v>16</v>
      </c>
      <c r="C211" s="11">
        <v>0</v>
      </c>
      <c r="D211" s="11">
        <v>0</v>
      </c>
    </row>
    <row r="212" spans="1:4" ht="18" customHeight="1" x14ac:dyDescent="0.25">
      <c r="A212" s="78" t="s">
        <v>303</v>
      </c>
      <c r="B212" s="81" t="s">
        <v>16</v>
      </c>
      <c r="C212" s="11">
        <v>0</v>
      </c>
      <c r="D212" s="11">
        <v>0</v>
      </c>
    </row>
    <row r="213" spans="1:4" ht="18" customHeight="1" x14ac:dyDescent="0.25">
      <c r="A213" s="78" t="s">
        <v>309</v>
      </c>
      <c r="B213" s="81" t="s">
        <v>16</v>
      </c>
      <c r="C213" s="11">
        <v>0</v>
      </c>
      <c r="D213" s="11">
        <v>0</v>
      </c>
    </row>
    <row r="214" spans="1:4" ht="18" customHeight="1" x14ac:dyDescent="0.25">
      <c r="A214" s="78" t="s">
        <v>304</v>
      </c>
      <c r="B214" s="79"/>
      <c r="C214" s="86">
        <f>C209+C212+C213</f>
        <v>0</v>
      </c>
      <c r="D214" s="86">
        <f>D209+D212+D213</f>
        <v>0</v>
      </c>
    </row>
    <row r="215" spans="1:4" ht="18" customHeight="1" x14ac:dyDescent="0.25">
      <c r="A215" s="80"/>
      <c r="B215" s="79"/>
      <c r="C215" s="79"/>
      <c r="D215" s="79"/>
    </row>
    <row r="216" spans="1:4" ht="18" customHeight="1" x14ac:dyDescent="0.25">
      <c r="A216" s="78" t="s">
        <v>305</v>
      </c>
      <c r="B216" s="79"/>
      <c r="C216" s="79"/>
      <c r="D216" s="79"/>
    </row>
    <row r="217" spans="1:4" ht="18" customHeight="1" x14ac:dyDescent="0.25">
      <c r="A217" s="78" t="s">
        <v>295</v>
      </c>
      <c r="B217" s="79"/>
      <c r="C217" s="86">
        <f>IF((C207-C214)&gt;0,C207-C214,0)</f>
        <v>0</v>
      </c>
      <c r="D217" s="86">
        <f>IF((D207-D214)&gt;0,D207-D214,0)</f>
        <v>0</v>
      </c>
    </row>
    <row r="218" spans="1:4" ht="18" customHeight="1" x14ac:dyDescent="0.25">
      <c r="A218" s="78" t="s">
        <v>296</v>
      </c>
      <c r="B218" s="79"/>
      <c r="C218" s="86">
        <f>IF((C207-C214)&lt;0,C214-C207,0)</f>
        <v>0</v>
      </c>
      <c r="D218" s="86">
        <f>IF((D207-D214)&lt;0,D214-D207,0)</f>
        <v>0</v>
      </c>
    </row>
    <row r="219" spans="1:4" ht="18" customHeight="1" x14ac:dyDescent="0.25">
      <c r="A219" s="80"/>
      <c r="B219" s="79"/>
      <c r="C219" s="79"/>
      <c r="D219" s="79"/>
    </row>
    <row r="220" spans="1:4" ht="18" customHeight="1" x14ac:dyDescent="0.25">
      <c r="A220" s="78" t="s">
        <v>306</v>
      </c>
      <c r="B220" s="79"/>
      <c r="C220" s="86">
        <f>C171+C207</f>
        <v>0</v>
      </c>
      <c r="D220" s="86">
        <f>D171+D207</f>
        <v>0</v>
      </c>
    </row>
    <row r="221" spans="1:4" ht="18" customHeight="1" x14ac:dyDescent="0.25">
      <c r="A221" s="78" t="s">
        <v>307</v>
      </c>
      <c r="B221" s="79"/>
      <c r="C221" s="86">
        <f>C197+C214</f>
        <v>0</v>
      </c>
      <c r="D221" s="86">
        <f>D197+D214</f>
        <v>0</v>
      </c>
    </row>
    <row r="222" spans="1:4" ht="18" customHeight="1" x14ac:dyDescent="0.25">
      <c r="A222" s="78" t="s">
        <v>310</v>
      </c>
      <c r="B222" s="79"/>
      <c r="C222" s="79"/>
      <c r="D222" s="79"/>
    </row>
    <row r="223" spans="1:4" ht="18" customHeight="1" x14ac:dyDescent="0.25">
      <c r="A223" s="78" t="s">
        <v>295</v>
      </c>
      <c r="B223" s="79"/>
      <c r="C223" s="86">
        <f>IF((C220-C221)&gt;0,C220-C221,0)</f>
        <v>0</v>
      </c>
      <c r="D223" s="86">
        <f>IF((D220-D221)&gt;0,D220-D221,0)</f>
        <v>0</v>
      </c>
    </row>
    <row r="224" spans="1:4" ht="18" customHeight="1" x14ac:dyDescent="0.25">
      <c r="A224" s="78" t="s">
        <v>296</v>
      </c>
      <c r="B224" s="79"/>
      <c r="C224" s="86">
        <f>IF((C220-C221)&lt;0,C221-C220,0)</f>
        <v>0</v>
      </c>
      <c r="D224" s="86">
        <f>IF((D220-D221)&lt;0,D221-D220,0)</f>
        <v>0</v>
      </c>
    </row>
    <row r="225" spans="1:4" ht="18" customHeight="1" x14ac:dyDescent="0.25">
      <c r="A225" s="80"/>
      <c r="B225" s="79"/>
      <c r="C225" s="79"/>
      <c r="D225" s="79"/>
    </row>
    <row r="226" spans="1:4" ht="18" customHeight="1" x14ac:dyDescent="0.25">
      <c r="A226" s="78" t="s">
        <v>311</v>
      </c>
      <c r="B226" s="81" t="s">
        <v>16</v>
      </c>
      <c r="C226" s="11">
        <v>0</v>
      </c>
      <c r="D226" s="11">
        <v>0</v>
      </c>
    </row>
    <row r="227" spans="1:4" ht="18" customHeight="1" x14ac:dyDescent="0.25">
      <c r="A227" s="78" t="s">
        <v>313</v>
      </c>
      <c r="B227" s="81" t="s">
        <v>16</v>
      </c>
      <c r="C227" s="11">
        <v>0</v>
      </c>
      <c r="D227" s="11">
        <v>0</v>
      </c>
    </row>
    <row r="228" spans="1:4" ht="18" customHeight="1" x14ac:dyDescent="0.25">
      <c r="A228" s="78" t="s">
        <v>312</v>
      </c>
      <c r="B228" s="81" t="s">
        <v>16</v>
      </c>
      <c r="C228" s="11">
        <v>0</v>
      </c>
      <c r="D228" s="11">
        <v>0</v>
      </c>
    </row>
    <row r="229" spans="1:4" ht="18" customHeight="1" x14ac:dyDescent="0.25">
      <c r="A229" s="80"/>
      <c r="B229" s="79"/>
      <c r="C229" s="79"/>
      <c r="D229" s="79"/>
    </row>
    <row r="230" spans="1:4" ht="24" x14ac:dyDescent="0.25">
      <c r="A230" s="78" t="s">
        <v>314</v>
      </c>
      <c r="B230" s="79"/>
      <c r="C230" s="79"/>
      <c r="D230" s="79"/>
    </row>
    <row r="231" spans="1:4" ht="18" customHeight="1" x14ac:dyDescent="0.25">
      <c r="A231" s="78" t="s">
        <v>295</v>
      </c>
      <c r="B231" s="79"/>
      <c r="C231" s="86">
        <f>IF((C223-C224-C226-C227-C228)&gt;0,C223-C224-C226-C227-C228,0)</f>
        <v>0</v>
      </c>
      <c r="D231" s="86">
        <f>IF((D223-D224-D226-D227-D228)&gt;0,D223-D224-D226-D227-D228,0)</f>
        <v>0</v>
      </c>
    </row>
    <row r="232" spans="1:4" ht="18" customHeight="1" x14ac:dyDescent="0.25">
      <c r="A232" s="78" t="s">
        <v>296</v>
      </c>
      <c r="B232" s="79"/>
      <c r="C232" s="86">
        <f>IF((C224+C226+C227+C228-C223)&gt;0,C224+C226+C227+C228-C223,0)</f>
        <v>0</v>
      </c>
      <c r="D232" s="86">
        <f>IF((D224+D226+D227+D228-D223)&gt;0,D224+D226+D227+D228-D223,0)</f>
        <v>0</v>
      </c>
    </row>
    <row r="233" spans="1:4" ht="19.95" customHeight="1" x14ac:dyDescent="0.25"/>
  </sheetData>
  <sheetProtection algorithmName="SHA-512" hashValue="yBBBKxfRMTXlq8aICbnWlnSU9xO4PpFVfOPLnwTXLx03pXE8ubLAysh6gfbyUvDSc+s0LoykNef2hwTohjAvhg==" saltValue="sjXt/esttK4g3z6t55BcXw==" spinCount="100000" sheet="1" formatCells="0" formatColumns="0" formatRows="0" insertColumns="0" insertRows="0"/>
  <mergeCells count="3">
    <mergeCell ref="C4:D4"/>
    <mergeCell ref="A1:D1"/>
    <mergeCell ref="A2:D2"/>
  </mergeCells>
  <phoneticPr fontId="3" type="noConversion"/>
  <conditionalFormatting sqref="C156:D156">
    <cfRule type="cellIs" dxfId="38" priority="2" operator="equal">
      <formula>"NU"</formula>
    </cfRule>
    <cfRule type="cellIs" dxfId="37" priority="3" operator="equal">
      <formula>"DA"</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Foaie1!$M$3:$M$4</xm:f>
          </x14:formula1>
          <xm:sqref>C4:D4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171"/>
  <sheetViews>
    <sheetView topLeftCell="A19" zoomScale="95" zoomScaleNormal="95" workbookViewId="0">
      <selection activeCell="M127" sqref="M127"/>
    </sheetView>
  </sheetViews>
  <sheetFormatPr defaultColWidth="8.88671875" defaultRowHeight="12" x14ac:dyDescent="0.25"/>
  <cols>
    <col min="1" max="1" width="36.33203125" style="3" customWidth="1"/>
    <col min="2" max="2" width="8.6640625" style="3" customWidth="1"/>
    <col min="3" max="3" width="18.6640625" style="3" customWidth="1"/>
    <col min="4" max="4" width="18.5546875" style="3" customWidth="1"/>
    <col min="5" max="5" width="8.6640625" style="4" customWidth="1"/>
    <col min="6" max="6" width="9" style="4" bestFit="1" customWidth="1"/>
    <col min="7" max="7" width="10" style="4" bestFit="1" customWidth="1"/>
    <col min="8" max="8" width="10.5546875" style="4" customWidth="1"/>
    <col min="9" max="9" width="10.88671875" style="4" customWidth="1"/>
    <col min="10" max="16384" width="8.88671875" style="4"/>
  </cols>
  <sheetData>
    <row r="1" spans="1:5" ht="22.2" customHeight="1" x14ac:dyDescent="0.25">
      <c r="A1" s="502" t="s">
        <v>866</v>
      </c>
      <c r="B1" s="502"/>
      <c r="C1" s="502"/>
      <c r="D1" s="502"/>
    </row>
    <row r="2" spans="1:5" ht="11.4" customHeight="1" x14ac:dyDescent="0.25">
      <c r="A2" s="12"/>
      <c r="B2" s="12"/>
      <c r="C2" s="12"/>
      <c r="D2" s="12"/>
    </row>
    <row r="3" spans="1:5" ht="22.2" customHeight="1" x14ac:dyDescent="0.25">
      <c r="A3" s="502" t="s">
        <v>478</v>
      </c>
      <c r="B3" s="502"/>
      <c r="C3" s="502"/>
      <c r="D3" s="502"/>
    </row>
    <row r="4" spans="1:5" ht="28.2" customHeight="1" x14ac:dyDescent="0.25">
      <c r="A4" s="78" t="s">
        <v>479</v>
      </c>
      <c r="B4" s="5">
        <f>IF(C4="IMM",1,2)</f>
        <v>1</v>
      </c>
      <c r="C4" s="501" t="s">
        <v>315</v>
      </c>
      <c r="D4" s="501"/>
    </row>
    <row r="5" spans="1:5" ht="12" customHeight="1" x14ac:dyDescent="0.25">
      <c r="E5" s="3"/>
    </row>
    <row r="6" spans="1:5" ht="25.2" customHeight="1" x14ac:dyDescent="0.25">
      <c r="A6" s="84" t="s">
        <v>468</v>
      </c>
      <c r="B6" s="79"/>
      <c r="C6" s="9" t="s">
        <v>98</v>
      </c>
      <c r="D6" s="9" t="s">
        <v>36</v>
      </c>
      <c r="E6" s="3"/>
    </row>
    <row r="7" spans="1:5" x14ac:dyDescent="0.25">
      <c r="A7" s="79"/>
      <c r="B7" s="79"/>
      <c r="C7" s="79"/>
      <c r="D7" s="79"/>
      <c r="E7" s="3"/>
    </row>
    <row r="8" spans="1:5" ht="16.95" customHeight="1" x14ac:dyDescent="0.25">
      <c r="A8" s="87" t="s">
        <v>15</v>
      </c>
      <c r="B8" s="79"/>
      <c r="C8" s="79"/>
      <c r="D8" s="79"/>
      <c r="E8" s="3"/>
    </row>
    <row r="9" spans="1:5" ht="16.95" customHeight="1" x14ac:dyDescent="0.25">
      <c r="A9" s="88" t="s">
        <v>366</v>
      </c>
      <c r="B9" s="79"/>
      <c r="C9" s="85">
        <f>SUM(C10:C11)</f>
        <v>0</v>
      </c>
      <c r="D9" s="85">
        <f>SUM(D10:D11)</f>
        <v>0</v>
      </c>
    </row>
    <row r="10" spans="1:5" ht="16.95" customHeight="1" x14ac:dyDescent="0.25">
      <c r="A10" s="89" t="s">
        <v>367</v>
      </c>
      <c r="B10" s="81" t="s">
        <v>16</v>
      </c>
      <c r="C10" s="13"/>
      <c r="D10" s="13"/>
    </row>
    <row r="11" spans="1:5" ht="16.95" customHeight="1" x14ac:dyDescent="0.25">
      <c r="A11" s="89" t="s">
        <v>368</v>
      </c>
      <c r="B11" s="81" t="s">
        <v>16</v>
      </c>
      <c r="C11" s="13"/>
      <c r="D11" s="13"/>
    </row>
    <row r="12" spans="1:5" ht="16.95" customHeight="1" x14ac:dyDescent="0.25">
      <c r="A12" s="88" t="s">
        <v>369</v>
      </c>
      <c r="B12" s="79"/>
      <c r="C12" s="85">
        <f>SUM(C13:C14)</f>
        <v>0</v>
      </c>
      <c r="D12" s="85">
        <f>SUM(D13:D14)</f>
        <v>0</v>
      </c>
    </row>
    <row r="13" spans="1:5" ht="16.95" customHeight="1" x14ac:dyDescent="0.25">
      <c r="A13" s="89" t="s">
        <v>367</v>
      </c>
      <c r="B13" s="81" t="s">
        <v>16</v>
      </c>
      <c r="C13" s="13"/>
      <c r="D13" s="13"/>
    </row>
    <row r="14" spans="1:5" ht="16.95" customHeight="1" x14ac:dyDescent="0.25">
      <c r="A14" s="89" t="s">
        <v>368</v>
      </c>
      <c r="B14" s="81" t="s">
        <v>16</v>
      </c>
      <c r="C14" s="13"/>
      <c r="D14" s="13"/>
    </row>
    <row r="15" spans="1:5" ht="16.95" customHeight="1" x14ac:dyDescent="0.25">
      <c r="A15" s="88" t="s">
        <v>17</v>
      </c>
      <c r="B15" s="81" t="s">
        <v>16</v>
      </c>
      <c r="C15" s="13"/>
      <c r="D15" s="13"/>
    </row>
    <row r="16" spans="1:5" ht="16.95" customHeight="1" x14ac:dyDescent="0.25">
      <c r="A16" s="90" t="s">
        <v>18</v>
      </c>
      <c r="B16" s="79"/>
      <c r="C16" s="82">
        <f>C9+C12+C15</f>
        <v>0</v>
      </c>
      <c r="D16" s="82">
        <f>D9+D12+D15</f>
        <v>0</v>
      </c>
    </row>
    <row r="17" spans="1:4" ht="12" customHeight="1" x14ac:dyDescent="0.25">
      <c r="A17" s="79"/>
      <c r="B17" s="79"/>
      <c r="C17" s="79"/>
      <c r="D17" s="79"/>
    </row>
    <row r="18" spans="1:4" ht="16.95" customHeight="1" x14ac:dyDescent="0.25">
      <c r="A18" s="87" t="s">
        <v>19</v>
      </c>
      <c r="B18" s="79"/>
      <c r="C18" s="79"/>
      <c r="D18" s="79"/>
    </row>
    <row r="19" spans="1:4" ht="16.95" customHeight="1" x14ac:dyDescent="0.25">
      <c r="A19" s="88" t="s">
        <v>20</v>
      </c>
      <c r="B19" s="81" t="s">
        <v>16</v>
      </c>
      <c r="C19" s="13"/>
      <c r="D19" s="13"/>
    </row>
    <row r="20" spans="1:4" ht="16.95" customHeight="1" x14ac:dyDescent="0.25">
      <c r="A20" s="88" t="s">
        <v>21</v>
      </c>
      <c r="B20" s="81" t="s">
        <v>16</v>
      </c>
      <c r="C20" s="13"/>
      <c r="D20" s="13"/>
    </row>
    <row r="21" spans="1:4" ht="16.95" customHeight="1" x14ac:dyDescent="0.25">
      <c r="A21" s="88" t="s">
        <v>22</v>
      </c>
      <c r="B21" s="81" t="s">
        <v>16</v>
      </c>
      <c r="C21" s="13"/>
      <c r="D21" s="13"/>
    </row>
    <row r="22" spans="1:4" ht="16.95" customHeight="1" x14ac:dyDescent="0.25">
      <c r="A22" s="88" t="s">
        <v>23</v>
      </c>
      <c r="B22" s="81" t="s">
        <v>16</v>
      </c>
      <c r="C22" s="13"/>
      <c r="D22" s="13"/>
    </row>
    <row r="23" spans="1:4" ht="16.95" customHeight="1" x14ac:dyDescent="0.25">
      <c r="A23" s="90" t="s">
        <v>24</v>
      </c>
      <c r="B23" s="79"/>
      <c r="C23" s="82">
        <f>SUM(C19:C22)</f>
        <v>0</v>
      </c>
      <c r="D23" s="82">
        <f>SUM(D19:D22)</f>
        <v>0</v>
      </c>
    </row>
    <row r="24" spans="1:4" ht="9" customHeight="1" x14ac:dyDescent="0.25">
      <c r="A24" s="79"/>
      <c r="B24" s="79"/>
      <c r="C24" s="79"/>
      <c r="D24" s="79"/>
    </row>
    <row r="25" spans="1:4" ht="16.95" customHeight="1" x14ac:dyDescent="0.25">
      <c r="A25" s="87" t="s">
        <v>25</v>
      </c>
      <c r="B25" s="79"/>
      <c r="C25" s="79"/>
      <c r="D25" s="79"/>
    </row>
    <row r="26" spans="1:4" ht="16.95" customHeight="1" x14ac:dyDescent="0.25">
      <c r="A26" s="88" t="s">
        <v>343</v>
      </c>
      <c r="B26" s="81" t="s">
        <v>16</v>
      </c>
      <c r="C26" s="13"/>
      <c r="D26" s="13"/>
    </row>
    <row r="27" spans="1:4" ht="16.95" customHeight="1" x14ac:dyDescent="0.25">
      <c r="A27" s="88" t="s">
        <v>344</v>
      </c>
      <c r="B27" s="81" t="s">
        <v>16</v>
      </c>
      <c r="C27" s="13"/>
      <c r="D27" s="13"/>
    </row>
    <row r="28" spans="1:4" ht="16.95" customHeight="1" x14ac:dyDescent="0.25">
      <c r="A28" s="90" t="s">
        <v>345</v>
      </c>
      <c r="B28" s="79"/>
      <c r="C28" s="82">
        <f>SUM(C26:C27)</f>
        <v>0</v>
      </c>
      <c r="D28" s="82">
        <f>SUM(D26:D27)</f>
        <v>0</v>
      </c>
    </row>
    <row r="29" spans="1:4" ht="9.6" customHeight="1" x14ac:dyDescent="0.25">
      <c r="A29" s="79"/>
      <c r="B29" s="79"/>
      <c r="C29" s="79"/>
      <c r="D29" s="79"/>
    </row>
    <row r="30" spans="1:4" ht="24" x14ac:dyDescent="0.25">
      <c r="A30" s="87" t="s">
        <v>26</v>
      </c>
      <c r="B30" s="81" t="s">
        <v>16</v>
      </c>
      <c r="C30" s="13"/>
      <c r="D30" s="13"/>
    </row>
    <row r="31" spans="1:4" ht="9" customHeight="1" x14ac:dyDescent="0.25">
      <c r="A31" s="79"/>
      <c r="B31" s="79"/>
      <c r="C31" s="79"/>
      <c r="D31" s="79"/>
    </row>
    <row r="32" spans="1:4" ht="23.4" customHeight="1" x14ac:dyDescent="0.25">
      <c r="A32" s="87" t="s">
        <v>347</v>
      </c>
      <c r="B32" s="79"/>
      <c r="C32" s="82">
        <f>C23+C26-C30-C42-C45</f>
        <v>0</v>
      </c>
      <c r="D32" s="82">
        <f>D23+D26-D30-D42-D45</f>
        <v>0</v>
      </c>
    </row>
    <row r="33" spans="1:4" ht="11.4" customHeight="1" x14ac:dyDescent="0.25">
      <c r="A33" s="79"/>
      <c r="B33" s="79"/>
      <c r="C33" s="79"/>
      <c r="D33" s="79"/>
    </row>
    <row r="34" spans="1:4" ht="16.95" customHeight="1" x14ac:dyDescent="0.25">
      <c r="A34" s="87" t="s">
        <v>226</v>
      </c>
      <c r="B34" s="79"/>
      <c r="C34" s="82">
        <f>C16+C27+C32</f>
        <v>0</v>
      </c>
      <c r="D34" s="82">
        <f>D16+D27+D32</f>
        <v>0</v>
      </c>
    </row>
    <row r="35" spans="1:4" ht="11.4" customHeight="1" x14ac:dyDescent="0.25">
      <c r="A35" s="79"/>
      <c r="B35" s="79"/>
      <c r="C35" s="79"/>
      <c r="D35" s="79"/>
    </row>
    <row r="36" spans="1:4" ht="24" x14ac:dyDescent="0.25">
      <c r="A36" s="87" t="s">
        <v>346</v>
      </c>
      <c r="B36" s="81" t="s">
        <v>16</v>
      </c>
      <c r="C36" s="13"/>
      <c r="D36" s="13"/>
    </row>
    <row r="37" spans="1:4" ht="11.4" customHeight="1" x14ac:dyDescent="0.25">
      <c r="A37" s="79"/>
      <c r="B37" s="79"/>
      <c r="C37" s="79"/>
      <c r="D37" s="79"/>
    </row>
    <row r="38" spans="1:4" ht="16.95" customHeight="1" x14ac:dyDescent="0.25">
      <c r="A38" s="87" t="s">
        <v>229</v>
      </c>
      <c r="B38" s="81" t="s">
        <v>16</v>
      </c>
      <c r="C38" s="13"/>
      <c r="D38" s="13"/>
    </row>
    <row r="39" spans="1:4" ht="13.2" customHeight="1" x14ac:dyDescent="0.25">
      <c r="A39" s="79"/>
      <c r="B39" s="79"/>
      <c r="C39" s="79"/>
      <c r="D39" s="79"/>
    </row>
    <row r="40" spans="1:4" ht="16.95" customHeight="1" x14ac:dyDescent="0.25">
      <c r="A40" s="87" t="s">
        <v>27</v>
      </c>
      <c r="B40" s="79"/>
      <c r="C40" s="79"/>
      <c r="D40" s="79"/>
    </row>
    <row r="41" spans="1:4" ht="16.95" customHeight="1" x14ac:dyDescent="0.25">
      <c r="A41" s="88" t="s">
        <v>28</v>
      </c>
      <c r="B41" s="79"/>
      <c r="C41" s="85">
        <f>SUM(C42:C43)</f>
        <v>0</v>
      </c>
      <c r="D41" s="85">
        <f>SUM(D42:D43)</f>
        <v>0</v>
      </c>
    </row>
    <row r="42" spans="1:4" ht="16.95" customHeight="1" x14ac:dyDescent="0.25">
      <c r="A42" s="91" t="s">
        <v>348</v>
      </c>
      <c r="B42" s="81" t="s">
        <v>16</v>
      </c>
      <c r="C42" s="13"/>
      <c r="D42" s="13"/>
    </row>
    <row r="43" spans="1:4" ht="16.95" customHeight="1" x14ac:dyDescent="0.25">
      <c r="A43" s="91" t="s">
        <v>349</v>
      </c>
      <c r="B43" s="81" t="s">
        <v>16</v>
      </c>
      <c r="C43" s="13"/>
      <c r="D43" s="13"/>
    </row>
    <row r="44" spans="1:4" ht="16.95" customHeight="1" x14ac:dyDescent="0.25">
      <c r="A44" s="88" t="s">
        <v>29</v>
      </c>
      <c r="B44" s="79"/>
      <c r="C44" s="85">
        <f>SUM(C45:C46)</f>
        <v>0</v>
      </c>
      <c r="D44" s="85">
        <f>SUM(D45:D46)</f>
        <v>0</v>
      </c>
    </row>
    <row r="45" spans="1:4" ht="16.95" customHeight="1" x14ac:dyDescent="0.25">
      <c r="A45" s="91" t="s">
        <v>348</v>
      </c>
      <c r="B45" s="81" t="s">
        <v>16</v>
      </c>
      <c r="C45" s="13"/>
      <c r="D45" s="13"/>
    </row>
    <row r="46" spans="1:4" ht="16.95" customHeight="1" x14ac:dyDescent="0.25">
      <c r="A46" s="91" t="s">
        <v>349</v>
      </c>
      <c r="B46" s="81" t="s">
        <v>16</v>
      </c>
      <c r="C46" s="13"/>
      <c r="D46" s="13"/>
    </row>
    <row r="47" spans="1:4" ht="16.95" customHeight="1" x14ac:dyDescent="0.25">
      <c r="A47" s="90" t="s">
        <v>31</v>
      </c>
      <c r="B47" s="79"/>
      <c r="C47" s="82">
        <f>C41+C44</f>
        <v>0</v>
      </c>
      <c r="D47" s="82">
        <f>D41+D44</f>
        <v>0</v>
      </c>
    </row>
    <row r="48" spans="1:4" ht="12" customHeight="1" x14ac:dyDescent="0.25">
      <c r="A48" s="79"/>
      <c r="B48" s="79"/>
      <c r="C48" s="79"/>
      <c r="D48" s="79"/>
    </row>
    <row r="49" spans="1:4" ht="16.95" customHeight="1" x14ac:dyDescent="0.25">
      <c r="A49" s="87" t="s">
        <v>32</v>
      </c>
      <c r="B49" s="79"/>
      <c r="C49" s="79"/>
      <c r="D49" s="79"/>
    </row>
    <row r="50" spans="1:4" ht="18" customHeight="1" x14ac:dyDescent="0.25">
      <c r="A50" s="88" t="s">
        <v>33</v>
      </c>
      <c r="B50" s="81" t="s">
        <v>16</v>
      </c>
      <c r="C50" s="13"/>
      <c r="D50" s="13"/>
    </row>
    <row r="51" spans="1:4" ht="16.95" customHeight="1" x14ac:dyDescent="0.25">
      <c r="A51" s="88" t="s">
        <v>38</v>
      </c>
      <c r="B51" s="81" t="s">
        <v>16</v>
      </c>
      <c r="C51" s="13"/>
      <c r="D51" s="13"/>
    </row>
    <row r="52" spans="1:4" ht="16.95" customHeight="1" x14ac:dyDescent="0.25">
      <c r="A52" s="88" t="s">
        <v>39</v>
      </c>
      <c r="B52" s="81" t="s">
        <v>16</v>
      </c>
      <c r="C52" s="13"/>
      <c r="D52" s="13"/>
    </row>
    <row r="53" spans="1:4" ht="9" customHeight="1" x14ac:dyDescent="0.25">
      <c r="A53" s="79"/>
      <c r="B53" s="79"/>
      <c r="C53" s="79"/>
      <c r="D53" s="79"/>
    </row>
    <row r="54" spans="1:4" ht="17.399999999999999" customHeight="1" x14ac:dyDescent="0.25">
      <c r="A54" s="88" t="s">
        <v>380</v>
      </c>
      <c r="B54" s="79"/>
      <c r="C54" s="14"/>
      <c r="D54" s="14"/>
    </row>
    <row r="55" spans="1:4" ht="18" customHeight="1" x14ac:dyDescent="0.25">
      <c r="A55" s="88" t="s">
        <v>381</v>
      </c>
      <c r="B55" s="81" t="s">
        <v>16</v>
      </c>
      <c r="C55" s="13"/>
      <c r="D55" s="13"/>
    </row>
    <row r="56" spans="1:4" ht="18" customHeight="1" x14ac:dyDescent="0.25">
      <c r="A56" s="88" t="s">
        <v>382</v>
      </c>
      <c r="B56" s="81" t="s">
        <v>16</v>
      </c>
      <c r="C56" s="13"/>
      <c r="D56" s="13"/>
    </row>
    <row r="57" spans="1:4" x14ac:dyDescent="0.25">
      <c r="A57" s="79"/>
      <c r="B57" s="79"/>
      <c r="C57" s="79"/>
      <c r="D57" s="79"/>
    </row>
    <row r="58" spans="1:4" ht="22.2" customHeight="1" x14ac:dyDescent="0.25">
      <c r="A58" s="88" t="s">
        <v>377</v>
      </c>
      <c r="B58" s="79"/>
      <c r="C58" s="85">
        <f>IF((C60+C62+C64)&gt;(C61+C63+C65),(C60+C62+C64)-(C61+C63+C65),0)</f>
        <v>0</v>
      </c>
      <c r="D58" s="85">
        <f>IF((D60+D62+D64)&gt;(D61+D63+D65),(D60+D62+D64)-(D61+D63+D65),0)</f>
        <v>0</v>
      </c>
    </row>
    <row r="59" spans="1:4" ht="22.2" customHeight="1" x14ac:dyDescent="0.25">
      <c r="A59" s="88" t="s">
        <v>376</v>
      </c>
      <c r="B59" s="79"/>
      <c r="C59" s="85">
        <f>IF((C61+C63+C65)&gt;(C60+C62+C64),(C61+C63+C65)-(C60+C62+C64),0)</f>
        <v>0</v>
      </c>
      <c r="D59" s="85">
        <f>IF((D61+D63+D65)&gt;(D60+D62+D64),(D61+D63+D65)-(D60+D62+D64),0)</f>
        <v>0</v>
      </c>
    </row>
    <row r="60" spans="1:4" ht="18" customHeight="1" x14ac:dyDescent="0.25">
      <c r="A60" s="88" t="s">
        <v>370</v>
      </c>
      <c r="B60" s="81" t="s">
        <v>16</v>
      </c>
      <c r="C60" s="13"/>
      <c r="D60" s="13"/>
    </row>
    <row r="61" spans="1:4" ht="18" customHeight="1" x14ac:dyDescent="0.25">
      <c r="A61" s="88" t="s">
        <v>371</v>
      </c>
      <c r="B61" s="81" t="s">
        <v>16</v>
      </c>
      <c r="C61" s="13"/>
      <c r="D61" s="13"/>
    </row>
    <row r="62" spans="1:4" ht="18" customHeight="1" x14ac:dyDescent="0.25">
      <c r="A62" s="88" t="s">
        <v>372</v>
      </c>
      <c r="B62" s="81" t="s">
        <v>16</v>
      </c>
      <c r="C62" s="13"/>
      <c r="D62" s="13"/>
    </row>
    <row r="63" spans="1:4" ht="18" customHeight="1" x14ac:dyDescent="0.25">
      <c r="A63" s="88" t="s">
        <v>373</v>
      </c>
      <c r="B63" s="81" t="s">
        <v>16</v>
      </c>
      <c r="C63" s="13"/>
      <c r="D63" s="13"/>
    </row>
    <row r="64" spans="1:4" ht="18" customHeight="1" x14ac:dyDescent="0.25">
      <c r="A64" s="88" t="s">
        <v>374</v>
      </c>
      <c r="B64" s="81" t="s">
        <v>16</v>
      </c>
      <c r="C64" s="13"/>
      <c r="D64" s="13"/>
    </row>
    <row r="65" spans="1:4" ht="18" customHeight="1" x14ac:dyDescent="0.25">
      <c r="A65" s="88" t="s">
        <v>375</v>
      </c>
      <c r="B65" s="81" t="s">
        <v>16</v>
      </c>
      <c r="C65" s="13"/>
      <c r="D65" s="13"/>
    </row>
    <row r="66" spans="1:4" ht="12" customHeight="1" x14ac:dyDescent="0.25">
      <c r="A66" s="79"/>
      <c r="B66" s="79"/>
      <c r="C66" s="79"/>
      <c r="D66" s="79"/>
    </row>
    <row r="67" spans="1:4" ht="22.2" customHeight="1" x14ac:dyDescent="0.25">
      <c r="A67" s="88" t="s">
        <v>342</v>
      </c>
      <c r="B67" s="79"/>
      <c r="C67" s="85">
        <f>SUM(C68:C69)</f>
        <v>0</v>
      </c>
      <c r="D67" s="85">
        <f>SUM(D68:D69)</f>
        <v>0</v>
      </c>
    </row>
    <row r="68" spans="1:4" ht="24" x14ac:dyDescent="0.25">
      <c r="A68" s="88" t="s">
        <v>378</v>
      </c>
      <c r="B68" s="81" t="s">
        <v>16</v>
      </c>
      <c r="C68" s="13"/>
      <c r="D68" s="13"/>
    </row>
    <row r="69" spans="1:4" ht="18" customHeight="1" x14ac:dyDescent="0.25">
      <c r="A69" s="88" t="s">
        <v>379</v>
      </c>
      <c r="B69" s="81" t="s">
        <v>16</v>
      </c>
      <c r="C69" s="13"/>
      <c r="D69" s="13"/>
    </row>
    <row r="70" spans="1:4" ht="16.95" customHeight="1" x14ac:dyDescent="0.25">
      <c r="A70" s="79"/>
      <c r="B70" s="79"/>
      <c r="C70" s="79"/>
      <c r="D70" s="79"/>
    </row>
    <row r="71" spans="1:4" ht="16.95" customHeight="1" x14ac:dyDescent="0.25">
      <c r="A71" s="90" t="s">
        <v>35</v>
      </c>
      <c r="B71" s="79"/>
      <c r="C71" s="82">
        <f>C50+C51+C52+C55-C56+C58-C59-C67</f>
        <v>0</v>
      </c>
      <c r="D71" s="82">
        <f>D50+D51+D52+D55-D56+D58-D59-D67</f>
        <v>0</v>
      </c>
    </row>
    <row r="72" spans="1:4" ht="9" customHeight="1" x14ac:dyDescent="0.25">
      <c r="A72" s="79"/>
      <c r="B72" s="79"/>
      <c r="C72" s="79"/>
      <c r="D72" s="79"/>
    </row>
    <row r="73" spans="1:4" ht="16.95" customHeight="1" x14ac:dyDescent="0.25">
      <c r="A73" s="88" t="s">
        <v>92</v>
      </c>
      <c r="B73" s="81" t="s">
        <v>16</v>
      </c>
      <c r="C73" s="13"/>
      <c r="D73" s="13"/>
    </row>
    <row r="74" spans="1:4" ht="16.95" customHeight="1" x14ac:dyDescent="0.25">
      <c r="A74" s="88" t="s">
        <v>93</v>
      </c>
      <c r="B74" s="81" t="s">
        <v>16</v>
      </c>
      <c r="C74" s="13"/>
      <c r="D74" s="13"/>
    </row>
    <row r="75" spans="1:4" ht="16.95" customHeight="1" x14ac:dyDescent="0.25">
      <c r="A75" s="88" t="s">
        <v>94</v>
      </c>
      <c r="B75" s="81" t="s">
        <v>16</v>
      </c>
      <c r="C75" s="13"/>
      <c r="D75" s="13"/>
    </row>
    <row r="76" spans="1:4" ht="16.95" customHeight="1" x14ac:dyDescent="0.25">
      <c r="A76" s="88" t="s">
        <v>95</v>
      </c>
      <c r="B76" s="81" t="s">
        <v>16</v>
      </c>
      <c r="C76" s="13"/>
      <c r="D76" s="13"/>
    </row>
    <row r="77" spans="1:4" ht="16.95" customHeight="1" x14ac:dyDescent="0.25">
      <c r="A77" s="88" t="s">
        <v>96</v>
      </c>
      <c r="B77" s="81" t="s">
        <v>16</v>
      </c>
      <c r="C77" s="13"/>
      <c r="D77" s="13"/>
    </row>
    <row r="78" spans="1:4" ht="16.95" customHeight="1" x14ac:dyDescent="0.25">
      <c r="A78" s="90" t="s">
        <v>97</v>
      </c>
      <c r="B78" s="79"/>
      <c r="C78" s="82">
        <f>SUM(C71:C77)</f>
        <v>0</v>
      </c>
      <c r="D78" s="82">
        <f>SUM(D71:D77)</f>
        <v>0</v>
      </c>
    </row>
    <row r="79" spans="1:4" ht="16.95" customHeight="1" x14ac:dyDescent="0.25">
      <c r="A79" s="79"/>
      <c r="B79" s="79"/>
      <c r="C79" s="79"/>
      <c r="D79" s="79"/>
    </row>
    <row r="80" spans="1:4" s="6" customFormat="1" ht="26.4" customHeight="1" x14ac:dyDescent="0.3">
      <c r="A80" s="92" t="s">
        <v>472</v>
      </c>
      <c r="B80" s="88"/>
      <c r="C80" s="84" t="str">
        <f>IFERROR(IF(ABS(C16+C23+C28-C30-C36-C38-C47-C78)&gt;1,"ERROR","OK"),"")</f>
        <v>OK</v>
      </c>
      <c r="D80" s="84" t="str">
        <f>IFERROR(IF(ABS(D16+D23+D28-D30-D36-D38-D47-D78)&gt;1,"ERROR","OK"),"")</f>
        <v>OK</v>
      </c>
    </row>
    <row r="82" spans="1:4" ht="22.2" customHeight="1" x14ac:dyDescent="0.25">
      <c r="A82" s="84" t="s">
        <v>469</v>
      </c>
      <c r="B82" s="79"/>
      <c r="C82" s="9" t="s">
        <v>98</v>
      </c>
      <c r="D82" s="9" t="s">
        <v>36</v>
      </c>
    </row>
    <row r="83" spans="1:4" x14ac:dyDescent="0.25">
      <c r="A83" s="79"/>
      <c r="B83" s="79"/>
      <c r="C83" s="79"/>
      <c r="D83" s="79"/>
    </row>
    <row r="84" spans="1:4" ht="24" x14ac:dyDescent="0.25">
      <c r="A84" s="87" t="s">
        <v>383</v>
      </c>
      <c r="B84" s="79"/>
      <c r="C84" s="447">
        <f>SUM(C85:C105)</f>
        <v>0</v>
      </c>
      <c r="D84" s="447">
        <f>SUM(D85:D105)</f>
        <v>0</v>
      </c>
    </row>
    <row r="85" spans="1:4" ht="48" x14ac:dyDescent="0.25">
      <c r="A85" s="93" t="s">
        <v>384</v>
      </c>
      <c r="B85" s="81" t="s">
        <v>16</v>
      </c>
      <c r="C85" s="13"/>
      <c r="D85" s="13"/>
    </row>
    <row r="86" spans="1:4" ht="24" x14ac:dyDescent="0.25">
      <c r="A86" s="93" t="s">
        <v>385</v>
      </c>
      <c r="B86" s="81" t="s">
        <v>16</v>
      </c>
      <c r="C86" s="13"/>
      <c r="D86" s="13"/>
    </row>
    <row r="87" spans="1:4" ht="22.2" customHeight="1" x14ac:dyDescent="0.25">
      <c r="A87" s="93" t="s">
        <v>386</v>
      </c>
      <c r="B87" s="81" t="s">
        <v>16</v>
      </c>
      <c r="C87" s="13"/>
      <c r="D87" s="13"/>
    </row>
    <row r="88" spans="1:4" ht="22.2" customHeight="1" x14ac:dyDescent="0.25">
      <c r="A88" s="93" t="s">
        <v>387</v>
      </c>
      <c r="B88" s="81" t="s">
        <v>16</v>
      </c>
      <c r="C88" s="13"/>
      <c r="D88" s="13"/>
    </row>
    <row r="89" spans="1:4" ht="22.2" customHeight="1" x14ac:dyDescent="0.25">
      <c r="A89" s="93" t="s">
        <v>388</v>
      </c>
      <c r="B89" s="81" t="s">
        <v>16</v>
      </c>
      <c r="C89" s="13"/>
      <c r="D89" s="13"/>
    </row>
    <row r="90" spans="1:4" ht="36" x14ac:dyDescent="0.25">
      <c r="A90" s="93" t="s">
        <v>389</v>
      </c>
      <c r="B90" s="81" t="s">
        <v>16</v>
      </c>
      <c r="C90" s="13"/>
      <c r="D90" s="13"/>
    </row>
    <row r="91" spans="1:4" ht="36" x14ac:dyDescent="0.25">
      <c r="A91" s="93" t="s">
        <v>390</v>
      </c>
      <c r="B91" s="81" t="s">
        <v>16</v>
      </c>
      <c r="C91" s="13"/>
      <c r="D91" s="13"/>
    </row>
    <row r="92" spans="1:4" ht="24" x14ac:dyDescent="0.25">
      <c r="A92" s="93" t="s">
        <v>391</v>
      </c>
      <c r="B92" s="81" t="s">
        <v>16</v>
      </c>
      <c r="C92" s="13"/>
      <c r="D92" s="13"/>
    </row>
    <row r="93" spans="1:4" ht="22.2" customHeight="1" x14ac:dyDescent="0.25">
      <c r="A93" s="93" t="s">
        <v>392</v>
      </c>
      <c r="B93" s="81" t="s">
        <v>16</v>
      </c>
      <c r="C93" s="13"/>
      <c r="D93" s="13"/>
    </row>
    <row r="94" spans="1:4" ht="22.2" customHeight="1" x14ac:dyDescent="0.25">
      <c r="A94" s="93" t="s">
        <v>393</v>
      </c>
      <c r="B94" s="81" t="s">
        <v>16</v>
      </c>
      <c r="C94" s="13"/>
      <c r="D94" s="13"/>
    </row>
    <row r="95" spans="1:4" ht="22.2" customHeight="1" x14ac:dyDescent="0.25">
      <c r="A95" s="93" t="s">
        <v>394</v>
      </c>
      <c r="B95" s="81" t="s">
        <v>16</v>
      </c>
      <c r="C95" s="13"/>
      <c r="D95" s="13"/>
    </row>
    <row r="96" spans="1:4" ht="22.2" customHeight="1" x14ac:dyDescent="0.25">
      <c r="A96" s="93" t="s">
        <v>395</v>
      </c>
      <c r="B96" s="81" t="s">
        <v>16</v>
      </c>
      <c r="C96" s="13"/>
      <c r="D96" s="13"/>
    </row>
    <row r="97" spans="1:4" ht="36" x14ac:dyDescent="0.25">
      <c r="A97" s="93" t="s">
        <v>396</v>
      </c>
      <c r="B97" s="81" t="s">
        <v>16</v>
      </c>
      <c r="C97" s="13"/>
      <c r="D97" s="13"/>
    </row>
    <row r="98" spans="1:4" ht="22.2" customHeight="1" x14ac:dyDescent="0.25">
      <c r="A98" s="93" t="s">
        <v>397</v>
      </c>
      <c r="B98" s="81" t="s">
        <v>16</v>
      </c>
      <c r="C98" s="13"/>
      <c r="D98" s="13"/>
    </row>
    <row r="99" spans="1:4" ht="22.2" customHeight="1" x14ac:dyDescent="0.25">
      <c r="A99" s="93" t="s">
        <v>324</v>
      </c>
      <c r="B99" s="81" t="s">
        <v>16</v>
      </c>
      <c r="C99" s="13"/>
      <c r="D99" s="13"/>
    </row>
    <row r="100" spans="1:4" ht="22.2" customHeight="1" x14ac:dyDescent="0.25">
      <c r="A100" s="93" t="s">
        <v>398</v>
      </c>
      <c r="B100" s="81" t="s">
        <v>16</v>
      </c>
      <c r="C100" s="13"/>
      <c r="D100" s="13"/>
    </row>
    <row r="101" spans="1:4" ht="24" x14ac:dyDescent="0.25">
      <c r="A101" s="94" t="s">
        <v>399</v>
      </c>
      <c r="B101" s="81" t="s">
        <v>16</v>
      </c>
      <c r="C101" s="13"/>
      <c r="D101" s="13"/>
    </row>
    <row r="102" spans="1:4" ht="22.2" customHeight="1" x14ac:dyDescent="0.25">
      <c r="A102" s="93" t="s">
        <v>400</v>
      </c>
      <c r="B102" s="81" t="s">
        <v>16</v>
      </c>
      <c r="C102" s="13"/>
      <c r="D102" s="13"/>
    </row>
    <row r="103" spans="1:4" ht="36" x14ac:dyDescent="0.25">
      <c r="A103" s="93" t="s">
        <v>401</v>
      </c>
      <c r="B103" s="81" t="s">
        <v>16</v>
      </c>
      <c r="C103" s="13"/>
      <c r="D103" s="13"/>
    </row>
    <row r="104" spans="1:4" ht="24" x14ac:dyDescent="0.25">
      <c r="A104" s="93" t="s">
        <v>402</v>
      </c>
      <c r="B104" s="81" t="s">
        <v>16</v>
      </c>
      <c r="C104" s="13"/>
      <c r="D104" s="13"/>
    </row>
    <row r="105" spans="1:4" ht="22.2" customHeight="1" x14ac:dyDescent="0.25">
      <c r="A105" s="93" t="s">
        <v>403</v>
      </c>
      <c r="B105" s="81" t="s">
        <v>16</v>
      </c>
      <c r="C105" s="13"/>
      <c r="D105" s="13"/>
    </row>
    <row r="106" spans="1:4" x14ac:dyDescent="0.25">
      <c r="A106" s="79"/>
      <c r="B106" s="79"/>
      <c r="C106" s="79"/>
      <c r="D106" s="79"/>
    </row>
    <row r="107" spans="1:4" ht="24" x14ac:dyDescent="0.25">
      <c r="A107" s="87" t="s">
        <v>325</v>
      </c>
      <c r="B107" s="79"/>
      <c r="C107" s="447">
        <f>C108+C109+C110+C111+C112+C113+C114+C117</f>
        <v>0</v>
      </c>
      <c r="D107" s="447">
        <f>D108+D109+D110+D111+D112+D113+D114+D117</f>
        <v>0</v>
      </c>
    </row>
    <row r="108" spans="1:4" ht="22.2" customHeight="1" x14ac:dyDescent="0.25">
      <c r="A108" s="93" t="s">
        <v>404</v>
      </c>
      <c r="B108" s="81" t="s">
        <v>16</v>
      </c>
      <c r="C108" s="13"/>
      <c r="D108" s="13"/>
    </row>
    <row r="109" spans="1:4" ht="22.2" customHeight="1" x14ac:dyDescent="0.25">
      <c r="A109" s="93" t="s">
        <v>405</v>
      </c>
      <c r="B109" s="81" t="s">
        <v>16</v>
      </c>
      <c r="C109" s="13"/>
      <c r="D109" s="13"/>
    </row>
    <row r="110" spans="1:4" ht="22.2" customHeight="1" x14ac:dyDescent="0.25">
      <c r="A110" s="93" t="s">
        <v>406</v>
      </c>
      <c r="B110" s="81" t="s">
        <v>16</v>
      </c>
      <c r="C110" s="13"/>
      <c r="D110" s="13"/>
    </row>
    <row r="111" spans="1:4" ht="22.2" customHeight="1" x14ac:dyDescent="0.25">
      <c r="A111" s="93" t="s">
        <v>407</v>
      </c>
      <c r="B111" s="81" t="s">
        <v>16</v>
      </c>
      <c r="C111" s="13"/>
      <c r="D111" s="13"/>
    </row>
    <row r="112" spans="1:4" ht="22.2" customHeight="1" x14ac:dyDescent="0.25">
      <c r="A112" s="93" t="s">
        <v>408</v>
      </c>
      <c r="B112" s="81" t="s">
        <v>16</v>
      </c>
      <c r="C112" s="13"/>
      <c r="D112" s="13"/>
    </row>
    <row r="113" spans="1:4" ht="22.2" customHeight="1" x14ac:dyDescent="0.25">
      <c r="A113" s="93" t="s">
        <v>409</v>
      </c>
      <c r="B113" s="81" t="s">
        <v>16</v>
      </c>
      <c r="C113" s="13"/>
      <c r="D113" s="13"/>
    </row>
    <row r="114" spans="1:4" ht="22.2" customHeight="1" x14ac:dyDescent="0.25">
      <c r="A114" s="93" t="s">
        <v>410</v>
      </c>
      <c r="B114" s="81" t="s">
        <v>16</v>
      </c>
      <c r="C114" s="13"/>
      <c r="D114" s="13"/>
    </row>
    <row r="115" spans="1:4" ht="22.2" customHeight="1" x14ac:dyDescent="0.25">
      <c r="A115" s="89" t="s">
        <v>411</v>
      </c>
      <c r="B115" s="81" t="s">
        <v>16</v>
      </c>
      <c r="C115" s="13"/>
      <c r="D115" s="13"/>
    </row>
    <row r="116" spans="1:4" ht="22.2" customHeight="1" x14ac:dyDescent="0.25">
      <c r="A116" s="89" t="s">
        <v>412</v>
      </c>
      <c r="B116" s="81" t="s">
        <v>16</v>
      </c>
      <c r="C116" s="13"/>
      <c r="D116" s="13"/>
    </row>
    <row r="117" spans="1:4" ht="36" x14ac:dyDescent="0.25">
      <c r="A117" s="93" t="s">
        <v>413</v>
      </c>
      <c r="B117" s="79"/>
      <c r="C117" s="447">
        <f>SUM(C118:C119)</f>
        <v>0</v>
      </c>
      <c r="D117" s="447">
        <f>SUM(D118:D119)</f>
        <v>0</v>
      </c>
    </row>
    <row r="118" spans="1:4" ht="24" x14ac:dyDescent="0.25">
      <c r="A118" s="89" t="s">
        <v>414</v>
      </c>
      <c r="B118" s="81" t="s">
        <v>16</v>
      </c>
      <c r="C118" s="13"/>
      <c r="D118" s="13"/>
    </row>
    <row r="119" spans="1:4" ht="24" x14ac:dyDescent="0.25">
      <c r="A119" s="89" t="s">
        <v>415</v>
      </c>
      <c r="B119" s="81" t="s">
        <v>16</v>
      </c>
      <c r="C119" s="13"/>
      <c r="D119" s="13"/>
    </row>
    <row r="120" spans="1:4" x14ac:dyDescent="0.25">
      <c r="A120" s="79"/>
      <c r="B120" s="79"/>
      <c r="C120" s="79"/>
      <c r="D120" s="79"/>
    </row>
    <row r="121" spans="1:4" ht="24" x14ac:dyDescent="0.25">
      <c r="A121" s="87" t="s">
        <v>326</v>
      </c>
      <c r="B121" s="79"/>
      <c r="C121" s="79"/>
      <c r="D121" s="79"/>
    </row>
    <row r="122" spans="1:4" ht="16.95" customHeight="1" x14ac:dyDescent="0.25">
      <c r="A122" s="95" t="s">
        <v>327</v>
      </c>
      <c r="B122" s="79"/>
      <c r="C122" s="447">
        <f>IF(C84&gt;C107,C84-C107,0)</f>
        <v>0</v>
      </c>
      <c r="D122" s="447">
        <f>IF(D84&gt;D107,D84-D107,0)</f>
        <v>0</v>
      </c>
    </row>
    <row r="123" spans="1:4" ht="16.95" customHeight="1" x14ac:dyDescent="0.25">
      <c r="A123" s="95" t="s">
        <v>328</v>
      </c>
      <c r="B123" s="79"/>
      <c r="C123" s="447">
        <f>IF(C84&lt;C107,C107-C84,0)</f>
        <v>0</v>
      </c>
      <c r="D123" s="447">
        <f>IF(D84&lt;D107,D107-D84,0)</f>
        <v>0</v>
      </c>
    </row>
    <row r="124" spans="1:4" x14ac:dyDescent="0.25">
      <c r="A124" s="79"/>
      <c r="B124" s="79"/>
      <c r="C124" s="79"/>
      <c r="D124" s="79"/>
    </row>
    <row r="125" spans="1:4" ht="24" x14ac:dyDescent="0.25">
      <c r="A125" s="87" t="s">
        <v>329</v>
      </c>
      <c r="B125" s="81" t="s">
        <v>16</v>
      </c>
      <c r="C125" s="13"/>
      <c r="D125" s="13"/>
    </row>
    <row r="126" spans="1:4" x14ac:dyDescent="0.25">
      <c r="A126" s="79"/>
      <c r="B126" s="79"/>
      <c r="C126" s="79"/>
      <c r="D126" s="79"/>
    </row>
    <row r="127" spans="1:4" ht="24" x14ac:dyDescent="0.25">
      <c r="A127" s="87" t="s">
        <v>330</v>
      </c>
      <c r="B127" s="81" t="s">
        <v>16</v>
      </c>
      <c r="C127" s="13"/>
      <c r="D127" s="13"/>
    </row>
    <row r="128" spans="1:4" x14ac:dyDescent="0.25">
      <c r="A128" s="79"/>
      <c r="B128" s="79"/>
      <c r="C128" s="79"/>
      <c r="D128" s="79"/>
    </row>
    <row r="129" spans="1:4" ht="24" x14ac:dyDescent="0.25">
      <c r="A129" s="87" t="s">
        <v>331</v>
      </c>
      <c r="B129" s="79"/>
      <c r="C129" s="79"/>
      <c r="D129" s="79"/>
    </row>
    <row r="130" spans="1:4" ht="16.95" customHeight="1" x14ac:dyDescent="0.25">
      <c r="A130" s="95" t="s">
        <v>327</v>
      </c>
      <c r="B130" s="79"/>
      <c r="C130" s="447">
        <f>IF(C125&gt;C127,C125-C127,0)</f>
        <v>0</v>
      </c>
      <c r="D130" s="447">
        <f>IF(D125&gt;D127,D125-D127,0)</f>
        <v>0</v>
      </c>
    </row>
    <row r="131" spans="1:4" ht="16.95" customHeight="1" x14ac:dyDescent="0.25">
      <c r="A131" s="95" t="s">
        <v>328</v>
      </c>
      <c r="B131" s="79"/>
      <c r="C131" s="447">
        <f>IF(C125&lt;C127,C127-C125,0)</f>
        <v>0</v>
      </c>
      <c r="D131" s="447">
        <f>IF(D125&lt;D127,D127-D125,0)</f>
        <v>0</v>
      </c>
    </row>
    <row r="132" spans="1:4" x14ac:dyDescent="0.25">
      <c r="A132" s="79"/>
      <c r="B132" s="79"/>
      <c r="C132" s="79"/>
      <c r="D132" s="79"/>
    </row>
    <row r="133" spans="1:4" ht="16.95" customHeight="1" x14ac:dyDescent="0.25">
      <c r="A133" s="87" t="s">
        <v>334</v>
      </c>
      <c r="B133" s="79"/>
      <c r="C133" s="86">
        <f>C134+C135+C136+C137+C138+C139+C140+C144</f>
        <v>0</v>
      </c>
      <c r="D133" s="79">
        <f>D134+D135+D136+D137+D138+D139+D140+D144</f>
        <v>0</v>
      </c>
    </row>
    <row r="134" spans="1:4" ht="16.95" customHeight="1" x14ac:dyDescent="0.25">
      <c r="A134" s="93" t="s">
        <v>416</v>
      </c>
      <c r="B134" s="81" t="s">
        <v>16</v>
      </c>
      <c r="C134" s="13"/>
      <c r="D134" s="13"/>
    </row>
    <row r="135" spans="1:4" ht="16.95" customHeight="1" x14ac:dyDescent="0.25">
      <c r="A135" s="93" t="s">
        <v>417</v>
      </c>
      <c r="B135" s="81" t="s">
        <v>263</v>
      </c>
      <c r="C135" s="13"/>
      <c r="D135" s="13"/>
    </row>
    <row r="136" spans="1:4" ht="16.95" customHeight="1" x14ac:dyDescent="0.25">
      <c r="A136" s="93" t="s">
        <v>418</v>
      </c>
      <c r="B136" s="81" t="s">
        <v>16</v>
      </c>
      <c r="C136" s="13"/>
      <c r="D136" s="13"/>
    </row>
    <row r="137" spans="1:4" ht="16.95" customHeight="1" x14ac:dyDescent="0.25">
      <c r="A137" s="93" t="s">
        <v>400</v>
      </c>
      <c r="B137" s="81" t="s">
        <v>16</v>
      </c>
      <c r="C137" s="13"/>
      <c r="D137" s="13"/>
    </row>
    <row r="138" spans="1:4" ht="16.95" customHeight="1" x14ac:dyDescent="0.25">
      <c r="A138" s="93" t="s">
        <v>395</v>
      </c>
      <c r="B138" s="81" t="s">
        <v>16</v>
      </c>
      <c r="C138" s="13"/>
      <c r="D138" s="13"/>
    </row>
    <row r="139" spans="1:4" ht="16.95" customHeight="1" x14ac:dyDescent="0.25">
      <c r="A139" s="93" t="s">
        <v>419</v>
      </c>
      <c r="B139" s="81" t="s">
        <v>16</v>
      </c>
      <c r="C139" s="13"/>
      <c r="D139" s="13"/>
    </row>
    <row r="140" spans="1:4" ht="16.95" customHeight="1" x14ac:dyDescent="0.25">
      <c r="A140" s="93" t="s">
        <v>420</v>
      </c>
      <c r="B140" s="81" t="s">
        <v>16</v>
      </c>
      <c r="C140" s="13"/>
      <c r="D140" s="13"/>
    </row>
    <row r="141" spans="1:4" ht="16.95" customHeight="1" x14ac:dyDescent="0.25">
      <c r="A141" s="94" t="s">
        <v>421</v>
      </c>
      <c r="B141" s="81" t="s">
        <v>16</v>
      </c>
      <c r="C141" s="13"/>
      <c r="D141" s="13"/>
    </row>
    <row r="142" spans="1:4" ht="16.95" customHeight="1" x14ac:dyDescent="0.25">
      <c r="A142" s="94" t="s">
        <v>422</v>
      </c>
      <c r="B142" s="81" t="s">
        <v>16</v>
      </c>
      <c r="C142" s="13"/>
      <c r="D142" s="13"/>
    </row>
    <row r="143" spans="1:4" ht="16.95" customHeight="1" x14ac:dyDescent="0.25">
      <c r="A143" s="94" t="s">
        <v>423</v>
      </c>
      <c r="B143" s="81" t="s">
        <v>16</v>
      </c>
      <c r="C143" s="13"/>
      <c r="D143" s="13"/>
    </row>
    <row r="144" spans="1:4" ht="24" x14ac:dyDescent="0.25">
      <c r="A144" s="93" t="s">
        <v>424</v>
      </c>
      <c r="B144" s="81" t="s">
        <v>16</v>
      </c>
      <c r="C144" s="13"/>
      <c r="D144" s="13"/>
    </row>
    <row r="145" spans="1:4" x14ac:dyDescent="0.25">
      <c r="A145" s="79"/>
      <c r="B145" s="79"/>
      <c r="C145" s="79"/>
      <c r="D145" s="79"/>
    </row>
    <row r="146" spans="1:4" ht="16.95" customHeight="1" x14ac:dyDescent="0.25">
      <c r="A146" s="87" t="s">
        <v>333</v>
      </c>
      <c r="B146" s="79"/>
      <c r="C146" s="86">
        <f>C147+C148+C149+C150+C151+C152+C153+C157+C160+C161</f>
        <v>0</v>
      </c>
      <c r="D146" s="79">
        <f>D147+D148+D149+D150+D151+D152+D153+D157+D160+D161</f>
        <v>0</v>
      </c>
    </row>
    <row r="147" spans="1:4" ht="16.95" customHeight="1" x14ac:dyDescent="0.25">
      <c r="A147" s="93" t="s">
        <v>425</v>
      </c>
      <c r="B147" s="81" t="s">
        <v>16</v>
      </c>
      <c r="C147" s="13"/>
      <c r="D147" s="13"/>
    </row>
    <row r="148" spans="1:4" ht="16.95" customHeight="1" x14ac:dyDescent="0.25">
      <c r="A148" s="93" t="s">
        <v>426</v>
      </c>
      <c r="B148" s="81" t="s">
        <v>16</v>
      </c>
      <c r="C148" s="13"/>
      <c r="D148" s="13"/>
    </row>
    <row r="149" spans="1:4" ht="16.95" customHeight="1" x14ac:dyDescent="0.25">
      <c r="A149" s="93" t="s">
        <v>406</v>
      </c>
      <c r="B149" s="81" t="s">
        <v>16</v>
      </c>
      <c r="C149" s="13"/>
      <c r="D149" s="13"/>
    </row>
    <row r="150" spans="1:4" ht="16.95" customHeight="1" x14ac:dyDescent="0.25">
      <c r="A150" s="93" t="s">
        <v>407</v>
      </c>
      <c r="B150" s="81" t="s">
        <v>16</v>
      </c>
      <c r="C150" s="13"/>
      <c r="D150" s="13"/>
    </row>
    <row r="151" spans="1:4" ht="16.95" customHeight="1" x14ac:dyDescent="0.25">
      <c r="A151" s="93" t="s">
        <v>408</v>
      </c>
      <c r="B151" s="81" t="s">
        <v>16</v>
      </c>
      <c r="C151" s="13"/>
      <c r="D151" s="13"/>
    </row>
    <row r="152" spans="1:4" ht="16.95" customHeight="1" x14ac:dyDescent="0.25">
      <c r="A152" s="93" t="s">
        <v>409</v>
      </c>
      <c r="B152" s="81" t="s">
        <v>16</v>
      </c>
      <c r="C152" s="13"/>
      <c r="D152" s="13"/>
    </row>
    <row r="153" spans="1:4" ht="16.95" customHeight="1" x14ac:dyDescent="0.25">
      <c r="A153" s="93" t="s">
        <v>410</v>
      </c>
      <c r="B153" s="81" t="s">
        <v>16</v>
      </c>
      <c r="C153" s="13"/>
      <c r="D153" s="13"/>
    </row>
    <row r="154" spans="1:4" ht="16.95" customHeight="1" x14ac:dyDescent="0.25">
      <c r="A154" s="89" t="s">
        <v>411</v>
      </c>
      <c r="B154" s="81" t="s">
        <v>16</v>
      </c>
      <c r="C154" s="13"/>
      <c r="D154" s="13"/>
    </row>
    <row r="155" spans="1:4" ht="16.95" customHeight="1" x14ac:dyDescent="0.25">
      <c r="A155" s="89" t="s">
        <v>412</v>
      </c>
      <c r="B155" s="81" t="s">
        <v>16</v>
      </c>
      <c r="C155" s="13"/>
      <c r="D155" s="13"/>
    </row>
    <row r="156" spans="1:4" ht="16.95" customHeight="1" x14ac:dyDescent="0.25">
      <c r="A156" s="89" t="s">
        <v>427</v>
      </c>
      <c r="B156" s="81" t="s">
        <v>16</v>
      </c>
      <c r="C156" s="13"/>
      <c r="D156" s="13"/>
    </row>
    <row r="157" spans="1:4" ht="36" x14ac:dyDescent="0.25">
      <c r="A157" s="93" t="s">
        <v>413</v>
      </c>
      <c r="B157" s="79"/>
      <c r="C157" s="447">
        <f>C158+C159</f>
        <v>0</v>
      </c>
      <c r="D157" s="447">
        <f>D158+D159</f>
        <v>0</v>
      </c>
    </row>
    <row r="158" spans="1:4" ht="24" x14ac:dyDescent="0.25">
      <c r="A158" s="89" t="s">
        <v>414</v>
      </c>
      <c r="B158" s="81" t="s">
        <v>16</v>
      </c>
      <c r="C158" s="13"/>
      <c r="D158" s="13"/>
    </row>
    <row r="159" spans="1:4" ht="24" x14ac:dyDescent="0.25">
      <c r="A159" s="89" t="s">
        <v>415</v>
      </c>
      <c r="B159" s="81" t="s">
        <v>16</v>
      </c>
      <c r="C159" s="13"/>
      <c r="D159" s="13"/>
    </row>
    <row r="160" spans="1:4" ht="16.95" customHeight="1" x14ac:dyDescent="0.25">
      <c r="A160" s="93" t="s">
        <v>428</v>
      </c>
      <c r="B160" s="81" t="s">
        <v>16</v>
      </c>
      <c r="C160" s="13"/>
      <c r="D160" s="13"/>
    </row>
    <row r="161" spans="1:4" ht="16.95" customHeight="1" x14ac:dyDescent="0.25">
      <c r="A161" s="94" t="s">
        <v>429</v>
      </c>
      <c r="B161" s="81" t="s">
        <v>16</v>
      </c>
      <c r="C161" s="13"/>
      <c r="D161" s="13"/>
    </row>
    <row r="162" spans="1:4" x14ac:dyDescent="0.25">
      <c r="A162" s="79"/>
      <c r="B162" s="79"/>
      <c r="C162" s="79"/>
      <c r="D162" s="79"/>
    </row>
    <row r="163" spans="1:4" ht="16.95" customHeight="1" x14ac:dyDescent="0.25">
      <c r="A163" s="87" t="s">
        <v>332</v>
      </c>
      <c r="B163" s="79"/>
      <c r="C163" s="79"/>
      <c r="D163" s="79"/>
    </row>
    <row r="164" spans="1:4" ht="16.95" customHeight="1" x14ac:dyDescent="0.25">
      <c r="A164" s="95" t="s">
        <v>338</v>
      </c>
      <c r="B164" s="79"/>
      <c r="C164" s="447">
        <f>IF(C133&gt;C146,C133-C146,0)</f>
        <v>0</v>
      </c>
      <c r="D164" s="447">
        <f>IF(D133&gt;D146,D133-D146,0)</f>
        <v>0</v>
      </c>
    </row>
    <row r="165" spans="1:4" ht="16.95" customHeight="1" x14ac:dyDescent="0.25">
      <c r="A165" s="95" t="s">
        <v>339</v>
      </c>
      <c r="B165" s="79"/>
      <c r="C165" s="447">
        <f>IF(C133&lt;C146,C146-C133,0)</f>
        <v>0</v>
      </c>
      <c r="D165" s="447">
        <f>IF(D133&lt;D146,D146-D133,0)</f>
        <v>0</v>
      </c>
    </row>
    <row r="166" spans="1:4" x14ac:dyDescent="0.25">
      <c r="A166" s="79"/>
      <c r="B166" s="79"/>
      <c r="C166" s="79"/>
      <c r="D166" s="79"/>
    </row>
    <row r="167" spans="1:4" ht="16.95" customHeight="1" x14ac:dyDescent="0.25">
      <c r="A167" s="87" t="s">
        <v>335</v>
      </c>
      <c r="B167" s="79"/>
      <c r="C167" s="447">
        <f>C84+C125+C133</f>
        <v>0</v>
      </c>
      <c r="D167" s="447">
        <f>D84+D125+D133</f>
        <v>0</v>
      </c>
    </row>
    <row r="168" spans="1:4" ht="16.95" customHeight="1" x14ac:dyDescent="0.25">
      <c r="A168" s="87" t="s">
        <v>336</v>
      </c>
      <c r="B168" s="79"/>
      <c r="C168" s="447">
        <f>C107+C127+C146</f>
        <v>0</v>
      </c>
      <c r="D168" s="447">
        <f>D107+D127+D146</f>
        <v>0</v>
      </c>
    </row>
    <row r="169" spans="1:4" ht="16.95" customHeight="1" x14ac:dyDescent="0.25">
      <c r="A169" s="87" t="s">
        <v>337</v>
      </c>
      <c r="B169" s="79"/>
      <c r="C169" s="79"/>
      <c r="D169" s="79"/>
    </row>
    <row r="170" spans="1:4" ht="16.95" customHeight="1" x14ac:dyDescent="0.25">
      <c r="A170" s="95" t="s">
        <v>340</v>
      </c>
      <c r="B170" s="79"/>
      <c r="C170" s="447">
        <f>IF(C167&gt;C168,C167-C168,0)</f>
        <v>0</v>
      </c>
      <c r="D170" s="447">
        <f>IF(D167&gt;D168,D167-D168,0)</f>
        <v>0</v>
      </c>
    </row>
    <row r="171" spans="1:4" ht="16.95" customHeight="1" x14ac:dyDescent="0.25">
      <c r="A171" s="95" t="s">
        <v>341</v>
      </c>
      <c r="B171" s="79"/>
      <c r="C171" s="447">
        <f>IF(C167&lt;C168,C168-C167,0)</f>
        <v>0</v>
      </c>
      <c r="D171" s="447">
        <f>IF(D167&lt;D168,D168-D167,0)</f>
        <v>0</v>
      </c>
    </row>
  </sheetData>
  <sheetProtection algorithmName="SHA-512" hashValue="FJPKq5MwypvPus4XOZ4wYPVndE8ZiGZbz6P9BTIwmSQx83UqAaKklsgDzx2+Cd0PjJ8cAdv3lraBakyewdyRlg==" saltValue="Me+S7tdWbaqGXvWEzKGO5w==" spinCount="100000" sheet="1" formatCells="0" formatColumns="0" formatRows="0" insertColumns="0" insertRows="0"/>
  <mergeCells count="3">
    <mergeCell ref="A3:D3"/>
    <mergeCell ref="A1:D1"/>
    <mergeCell ref="C4:D4"/>
  </mergeCells>
  <phoneticPr fontId="3" type="noConversion"/>
  <conditionalFormatting sqref="C80:D80">
    <cfRule type="cellIs" dxfId="36" priority="4" operator="equal">
      <formula>"NU"</formula>
    </cfRule>
    <cfRule type="cellIs" dxfId="35" priority="8" operator="equal">
      <formula>"DA"</formula>
    </cfRule>
  </conditionalFormatting>
  <pageMargins left="0.7" right="0.7"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Foaie1!$M$3:$M$4</xm:f>
          </x14:formula1>
          <xm:sqref>C4:D4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15"/>
  <sheetViews>
    <sheetView zoomScale="88" zoomScaleNormal="88" workbookViewId="0">
      <selection activeCell="I113" sqref="I113"/>
    </sheetView>
  </sheetViews>
  <sheetFormatPr defaultColWidth="8.88671875" defaultRowHeight="12" x14ac:dyDescent="0.25"/>
  <cols>
    <col min="1" max="1" width="40.6640625" style="58" customWidth="1"/>
    <col min="2" max="2" width="8.88671875" style="1"/>
    <col min="3" max="4" width="19.6640625" style="1" customWidth="1"/>
    <col min="5" max="5" width="5.44140625" style="2" customWidth="1"/>
    <col min="6" max="16384" width="8.88671875" style="2"/>
  </cols>
  <sheetData>
    <row r="1" spans="1:4" s="1" customFormat="1" x14ac:dyDescent="0.25">
      <c r="A1" s="504" t="s">
        <v>473</v>
      </c>
      <c r="B1" s="504"/>
      <c r="C1" s="504"/>
      <c r="D1" s="504"/>
    </row>
    <row r="2" spans="1:4" s="1" customFormat="1" x14ac:dyDescent="0.25">
      <c r="A2" s="58"/>
    </row>
    <row r="3" spans="1:4" s="1" customFormat="1" x14ac:dyDescent="0.25">
      <c r="A3" s="58"/>
    </row>
    <row r="4" spans="1:4" s="1" customFormat="1" x14ac:dyDescent="0.25">
      <c r="A4" s="96" t="s">
        <v>468</v>
      </c>
      <c r="B4" s="97"/>
      <c r="C4" s="76" t="s">
        <v>98</v>
      </c>
      <c r="D4" s="76" t="s">
        <v>36</v>
      </c>
    </row>
    <row r="5" spans="1:4" s="1" customFormat="1" x14ac:dyDescent="0.25">
      <c r="A5" s="98"/>
      <c r="B5" s="97"/>
      <c r="C5" s="97"/>
      <c r="D5" s="97"/>
    </row>
    <row r="6" spans="1:4" s="1" customFormat="1" x14ac:dyDescent="0.25">
      <c r="A6" s="96" t="s">
        <v>40</v>
      </c>
      <c r="B6" s="97"/>
      <c r="C6" s="97"/>
      <c r="D6" s="97"/>
    </row>
    <row r="7" spans="1:4" ht="9" customHeight="1" x14ac:dyDescent="0.25">
      <c r="A7" s="98"/>
      <c r="B7" s="97"/>
      <c r="C7" s="97"/>
      <c r="D7" s="97"/>
    </row>
    <row r="8" spans="1:4" ht="16.95" customHeight="1" x14ac:dyDescent="0.25">
      <c r="A8" s="96" t="s">
        <v>41</v>
      </c>
      <c r="B8" s="97"/>
      <c r="C8" s="97"/>
      <c r="D8" s="97"/>
    </row>
    <row r="9" spans="1:4" ht="16.95" customHeight="1" x14ac:dyDescent="0.25">
      <c r="A9" s="98" t="s">
        <v>42</v>
      </c>
      <c r="B9" s="99" t="s">
        <v>16</v>
      </c>
      <c r="C9" s="13"/>
      <c r="D9" s="13"/>
    </row>
    <row r="10" spans="1:4" ht="27" customHeight="1" x14ac:dyDescent="0.25">
      <c r="A10" s="98" t="s">
        <v>350</v>
      </c>
      <c r="B10" s="99" t="s">
        <v>16</v>
      </c>
      <c r="C10" s="13"/>
      <c r="D10" s="13"/>
    </row>
    <row r="11" spans="1:4" ht="16.95" customHeight="1" x14ac:dyDescent="0.25">
      <c r="A11" s="98" t="s">
        <v>43</v>
      </c>
      <c r="B11" s="99" t="s">
        <v>16</v>
      </c>
      <c r="C11" s="13"/>
      <c r="D11" s="13"/>
    </row>
    <row r="12" spans="1:4" ht="16.95" customHeight="1" x14ac:dyDescent="0.25">
      <c r="A12" s="98" t="s">
        <v>44</v>
      </c>
      <c r="B12" s="99" t="s">
        <v>16</v>
      </c>
      <c r="C12" s="13"/>
      <c r="D12" s="13"/>
    </row>
    <row r="13" spans="1:4" ht="24" x14ac:dyDescent="0.25">
      <c r="A13" s="98" t="s">
        <v>45</v>
      </c>
      <c r="B13" s="99" t="s">
        <v>16</v>
      </c>
      <c r="C13" s="13"/>
      <c r="D13" s="13"/>
    </row>
    <row r="14" spans="1:4" ht="24" x14ac:dyDescent="0.25">
      <c r="A14" s="98" t="s">
        <v>46</v>
      </c>
      <c r="B14" s="99" t="s">
        <v>16</v>
      </c>
      <c r="C14" s="13"/>
      <c r="D14" s="13"/>
    </row>
    <row r="15" spans="1:4" ht="20.399999999999999" customHeight="1" x14ac:dyDescent="0.25">
      <c r="A15" s="96" t="s">
        <v>47</v>
      </c>
      <c r="B15" s="97"/>
      <c r="C15" s="100">
        <f>SUM(C9:C14)</f>
        <v>0</v>
      </c>
      <c r="D15" s="100">
        <f>SUM(D9:D14)</f>
        <v>0</v>
      </c>
    </row>
    <row r="16" spans="1:4" ht="10.199999999999999" customHeight="1" x14ac:dyDescent="0.25">
      <c r="A16" s="98"/>
      <c r="B16" s="97"/>
      <c r="C16" s="97"/>
      <c r="D16" s="97"/>
    </row>
    <row r="17" spans="1:5" ht="16.95" customHeight="1" x14ac:dyDescent="0.25">
      <c r="A17" s="96" t="s">
        <v>48</v>
      </c>
      <c r="B17" s="97"/>
      <c r="C17" s="97"/>
      <c r="D17" s="97"/>
    </row>
    <row r="18" spans="1:5" ht="16.95" customHeight="1" x14ac:dyDescent="0.25">
      <c r="A18" s="98" t="s">
        <v>50</v>
      </c>
      <c r="B18" s="99" t="s">
        <v>16</v>
      </c>
      <c r="C18" s="13"/>
      <c r="D18" s="13"/>
    </row>
    <row r="19" spans="1:5" ht="24" x14ac:dyDescent="0.25">
      <c r="A19" s="98" t="s">
        <v>51</v>
      </c>
      <c r="B19" s="99" t="s">
        <v>16</v>
      </c>
      <c r="C19" s="13"/>
      <c r="D19" s="13"/>
    </row>
    <row r="20" spans="1:5" ht="16.95" customHeight="1" x14ac:dyDescent="0.25">
      <c r="A20" s="98" t="s">
        <v>52</v>
      </c>
      <c r="B20" s="99" t="s">
        <v>16</v>
      </c>
      <c r="C20" s="13"/>
      <c r="D20" s="13"/>
    </row>
    <row r="21" spans="1:5" ht="16.95" customHeight="1" x14ac:dyDescent="0.25">
      <c r="A21" s="98" t="s">
        <v>53</v>
      </c>
      <c r="B21" s="99" t="s">
        <v>16</v>
      </c>
      <c r="C21" s="13"/>
      <c r="D21" s="13"/>
    </row>
    <row r="22" spans="1:5" ht="16.95" customHeight="1" x14ac:dyDescent="0.25">
      <c r="A22" s="98" t="s">
        <v>54</v>
      </c>
      <c r="B22" s="99" t="s">
        <v>16</v>
      </c>
      <c r="C22" s="13"/>
      <c r="D22" s="13"/>
    </row>
    <row r="23" spans="1:5" ht="24" x14ac:dyDescent="0.25">
      <c r="A23" s="98" t="s">
        <v>55</v>
      </c>
      <c r="B23" s="99" t="s">
        <v>16</v>
      </c>
      <c r="C23" s="13"/>
      <c r="D23" s="13"/>
    </row>
    <row r="24" spans="1:5" ht="16.95" customHeight="1" x14ac:dyDescent="0.25">
      <c r="A24" s="98" t="s">
        <v>56</v>
      </c>
      <c r="B24" s="99" t="s">
        <v>16</v>
      </c>
      <c r="C24" s="13"/>
      <c r="D24" s="13"/>
    </row>
    <row r="25" spans="1:5" s="8" customFormat="1" ht="16.95" customHeight="1" x14ac:dyDescent="0.25">
      <c r="A25" s="96" t="s">
        <v>57</v>
      </c>
      <c r="B25" s="97"/>
      <c r="C25" s="100">
        <f>C20+C22+C23+C24</f>
        <v>0</v>
      </c>
      <c r="D25" s="100">
        <f>D20+D22+D23+D24</f>
        <v>0</v>
      </c>
      <c r="E25" s="2"/>
    </row>
    <row r="26" spans="1:5" ht="16.95" customHeight="1" x14ac:dyDescent="0.25">
      <c r="A26" s="98" t="s">
        <v>58</v>
      </c>
      <c r="B26" s="99" t="s">
        <v>16</v>
      </c>
      <c r="C26" s="13"/>
      <c r="D26" s="13"/>
    </row>
    <row r="27" spans="1:5" ht="16.95" customHeight="1" x14ac:dyDescent="0.25">
      <c r="A27" s="98" t="s">
        <v>59</v>
      </c>
      <c r="B27" s="97"/>
      <c r="C27" s="97"/>
      <c r="D27" s="97"/>
    </row>
    <row r="28" spans="1:5" ht="16.95" customHeight="1" x14ac:dyDescent="0.25">
      <c r="A28" s="98" t="s">
        <v>60</v>
      </c>
      <c r="B28" s="99" t="s">
        <v>16</v>
      </c>
      <c r="C28" s="13"/>
      <c r="D28" s="13"/>
    </row>
    <row r="29" spans="1:5" ht="16.95" customHeight="1" x14ac:dyDescent="0.25">
      <c r="A29" s="98" t="s">
        <v>352</v>
      </c>
      <c r="B29" s="99" t="s">
        <v>16</v>
      </c>
      <c r="C29" s="13"/>
      <c r="D29" s="13"/>
    </row>
    <row r="30" spans="1:5" ht="16.95" customHeight="1" x14ac:dyDescent="0.25">
      <c r="A30" s="98" t="s">
        <v>61</v>
      </c>
      <c r="B30" s="99" t="s">
        <v>16</v>
      </c>
      <c r="C30" s="13"/>
      <c r="D30" s="13"/>
    </row>
    <row r="31" spans="1:5" ht="16.95" customHeight="1" x14ac:dyDescent="0.25">
      <c r="A31" s="98" t="s">
        <v>352</v>
      </c>
      <c r="B31" s="99" t="s">
        <v>16</v>
      </c>
      <c r="C31" s="13"/>
      <c r="D31" s="13"/>
    </row>
    <row r="32" spans="1:5" ht="16.95" customHeight="1" x14ac:dyDescent="0.25">
      <c r="A32" s="98" t="s">
        <v>62</v>
      </c>
      <c r="B32" s="97"/>
      <c r="C32" s="101">
        <f>C28+C29+C30+C31</f>
        <v>0</v>
      </c>
      <c r="D32" s="101">
        <f>D28+D29+D30+D31</f>
        <v>0</v>
      </c>
    </row>
    <row r="33" spans="1:4" ht="24" x14ac:dyDescent="0.25">
      <c r="A33" s="98" t="s">
        <v>63</v>
      </c>
      <c r="B33" s="99" t="s">
        <v>16</v>
      </c>
      <c r="C33" s="13"/>
      <c r="D33" s="13"/>
    </row>
    <row r="34" spans="1:4" ht="16.95" customHeight="1" x14ac:dyDescent="0.25">
      <c r="A34" s="98" t="s">
        <v>64</v>
      </c>
      <c r="B34" s="99" t="s">
        <v>16</v>
      </c>
      <c r="C34" s="13"/>
      <c r="D34" s="13"/>
    </row>
    <row r="35" spans="1:4" ht="16.95" customHeight="1" x14ac:dyDescent="0.25">
      <c r="A35" s="98" t="s">
        <v>65</v>
      </c>
      <c r="B35" s="99" t="s">
        <v>16</v>
      </c>
      <c r="C35" s="13"/>
      <c r="D35" s="13"/>
    </row>
    <row r="36" spans="1:4" ht="21.6" customHeight="1" x14ac:dyDescent="0.25">
      <c r="A36" s="96" t="s">
        <v>49</v>
      </c>
      <c r="B36" s="97"/>
      <c r="C36" s="100">
        <f>C18+C25+C26+C32+C33+C34+C35</f>
        <v>0</v>
      </c>
      <c r="D36" s="100">
        <f>D18+D25+D26+D32+D33+D34+D35</f>
        <v>0</v>
      </c>
    </row>
    <row r="37" spans="1:4" ht="9" customHeight="1" x14ac:dyDescent="0.25">
      <c r="A37" s="98"/>
      <c r="B37" s="97"/>
      <c r="C37" s="97"/>
      <c r="D37" s="97"/>
    </row>
    <row r="38" spans="1:4" ht="16.95" customHeight="1" x14ac:dyDescent="0.25">
      <c r="A38" s="96" t="s">
        <v>66</v>
      </c>
      <c r="B38" s="97"/>
      <c r="C38" s="100">
        <f>C36+C15</f>
        <v>0</v>
      </c>
      <c r="D38" s="100">
        <f>D36+D15</f>
        <v>0</v>
      </c>
    </row>
    <row r="39" spans="1:4" ht="16.95" customHeight="1" x14ac:dyDescent="0.25">
      <c r="A39" s="98"/>
      <c r="B39" s="97"/>
      <c r="C39" s="97"/>
      <c r="D39" s="97"/>
    </row>
    <row r="40" spans="1:4" ht="16.95" customHeight="1" x14ac:dyDescent="0.25">
      <c r="A40" s="96" t="s">
        <v>67</v>
      </c>
      <c r="B40" s="97"/>
      <c r="C40" s="97"/>
      <c r="D40" s="97"/>
    </row>
    <row r="41" spans="1:4" ht="10.199999999999999" customHeight="1" x14ac:dyDescent="0.25">
      <c r="A41" s="98"/>
      <c r="B41" s="97"/>
      <c r="C41" s="97"/>
      <c r="D41" s="97"/>
    </row>
    <row r="42" spans="1:4" ht="16.95" customHeight="1" x14ac:dyDescent="0.25">
      <c r="A42" s="96" t="s">
        <v>68</v>
      </c>
      <c r="B42" s="97"/>
      <c r="C42" s="97"/>
      <c r="D42" s="97"/>
    </row>
    <row r="43" spans="1:4" ht="24" x14ac:dyDescent="0.25">
      <c r="A43" s="98" t="s">
        <v>69</v>
      </c>
      <c r="B43" s="99" t="s">
        <v>16</v>
      </c>
      <c r="C43" s="13"/>
      <c r="D43" s="13"/>
    </row>
    <row r="44" spans="1:4" ht="16.95" customHeight="1" x14ac:dyDescent="0.25">
      <c r="A44" s="98" t="s">
        <v>70</v>
      </c>
      <c r="B44" s="99" t="s">
        <v>16</v>
      </c>
      <c r="C44" s="13"/>
      <c r="D44" s="13"/>
    </row>
    <row r="45" spans="1:4" ht="16.95" customHeight="1" x14ac:dyDescent="0.25">
      <c r="A45" s="98" t="s">
        <v>71</v>
      </c>
      <c r="B45" s="99" t="s">
        <v>16</v>
      </c>
      <c r="C45" s="13"/>
      <c r="D45" s="13"/>
    </row>
    <row r="46" spans="1:4" ht="16.95" customHeight="1" x14ac:dyDescent="0.25">
      <c r="A46" s="96" t="s">
        <v>72</v>
      </c>
      <c r="B46" s="97"/>
      <c r="C46" s="100">
        <f>SUM(C43:C45)</f>
        <v>0</v>
      </c>
      <c r="D46" s="100">
        <f>SUM(D43:D45)</f>
        <v>0</v>
      </c>
    </row>
    <row r="47" spans="1:4" ht="10.199999999999999" customHeight="1" x14ac:dyDescent="0.25">
      <c r="A47" s="98"/>
      <c r="B47" s="97"/>
      <c r="C47" s="97"/>
      <c r="D47" s="97"/>
    </row>
    <row r="48" spans="1:4" ht="16.95" customHeight="1" x14ac:dyDescent="0.25">
      <c r="A48" s="96" t="s">
        <v>73</v>
      </c>
      <c r="B48" s="97"/>
      <c r="C48" s="97"/>
      <c r="D48" s="97"/>
    </row>
    <row r="49" spans="1:4" ht="16.95" customHeight="1" x14ac:dyDescent="0.25">
      <c r="A49" s="98" t="s">
        <v>74</v>
      </c>
      <c r="B49" s="99" t="s">
        <v>16</v>
      </c>
      <c r="C49" s="13"/>
      <c r="D49" s="13"/>
    </row>
    <row r="50" spans="1:4" ht="16.95" customHeight="1" x14ac:dyDescent="0.25">
      <c r="A50" s="98" t="s">
        <v>75</v>
      </c>
      <c r="B50" s="99" t="s">
        <v>16</v>
      </c>
      <c r="C50" s="13"/>
      <c r="D50" s="13"/>
    </row>
    <row r="51" spans="1:4" ht="16.95" customHeight="1" x14ac:dyDescent="0.25">
      <c r="A51" s="98" t="s">
        <v>76</v>
      </c>
      <c r="B51" s="99" t="s">
        <v>16</v>
      </c>
      <c r="C51" s="13"/>
      <c r="D51" s="13"/>
    </row>
    <row r="52" spans="1:4" ht="16.95" customHeight="1" x14ac:dyDescent="0.25">
      <c r="A52" s="98" t="s">
        <v>77</v>
      </c>
      <c r="B52" s="99" t="s">
        <v>16</v>
      </c>
      <c r="C52" s="13"/>
      <c r="D52" s="13"/>
    </row>
    <row r="53" spans="1:4" ht="28.95" customHeight="1" x14ac:dyDescent="0.25">
      <c r="A53" s="98" t="s">
        <v>78</v>
      </c>
      <c r="B53" s="99" t="s">
        <v>16</v>
      </c>
      <c r="C53" s="13"/>
      <c r="D53" s="13"/>
    </row>
    <row r="54" spans="1:4" ht="28.2" customHeight="1" x14ac:dyDescent="0.25">
      <c r="A54" s="98" t="s">
        <v>79</v>
      </c>
      <c r="B54" s="99" t="s">
        <v>16</v>
      </c>
      <c r="C54" s="13"/>
      <c r="D54" s="13"/>
    </row>
    <row r="55" spans="1:4" ht="28.2" customHeight="1" x14ac:dyDescent="0.25">
      <c r="A55" s="98" t="s">
        <v>80</v>
      </c>
      <c r="B55" s="99" t="s">
        <v>16</v>
      </c>
      <c r="C55" s="13"/>
      <c r="D55" s="13"/>
    </row>
    <row r="56" spans="1:4" ht="16.95" customHeight="1" x14ac:dyDescent="0.25">
      <c r="A56" s="98" t="s">
        <v>81</v>
      </c>
      <c r="B56" s="99" t="s">
        <v>16</v>
      </c>
      <c r="C56" s="13"/>
      <c r="D56" s="13"/>
    </row>
    <row r="57" spans="1:4" ht="24" x14ac:dyDescent="0.25">
      <c r="A57" s="98" t="s">
        <v>82</v>
      </c>
      <c r="B57" s="99" t="s">
        <v>16</v>
      </c>
      <c r="C57" s="13"/>
      <c r="D57" s="13"/>
    </row>
    <row r="58" spans="1:4" ht="16.95" customHeight="1" x14ac:dyDescent="0.25">
      <c r="A58" s="98" t="s">
        <v>83</v>
      </c>
      <c r="B58" s="99" t="s">
        <v>16</v>
      </c>
      <c r="C58" s="13"/>
      <c r="D58" s="13"/>
    </row>
    <row r="59" spans="1:4" ht="16.95" customHeight="1" x14ac:dyDescent="0.25">
      <c r="A59" s="98" t="s">
        <v>71</v>
      </c>
      <c r="B59" s="99" t="s">
        <v>16</v>
      </c>
      <c r="C59" s="13"/>
      <c r="D59" s="13"/>
    </row>
    <row r="60" spans="1:4" ht="16.95" customHeight="1" x14ac:dyDescent="0.25">
      <c r="A60" s="96" t="s">
        <v>84</v>
      </c>
      <c r="B60" s="97"/>
      <c r="C60" s="100">
        <f>C49+C51+C53+C54+C55+C56+C57+C58+C59</f>
        <v>0</v>
      </c>
      <c r="D60" s="100">
        <f>D49+D51+D53+D54+D55+D56+D57+D58+D59</f>
        <v>0</v>
      </c>
    </row>
    <row r="61" spans="1:4" ht="16.95" customHeight="1" x14ac:dyDescent="0.25">
      <c r="A61" s="98"/>
      <c r="B61" s="97"/>
      <c r="C61" s="97"/>
      <c r="D61" s="97"/>
    </row>
    <row r="62" spans="1:4" ht="16.95" customHeight="1" x14ac:dyDescent="0.25">
      <c r="A62" s="96" t="s">
        <v>85</v>
      </c>
      <c r="B62" s="97"/>
      <c r="C62" s="100">
        <f>C60+C46</f>
        <v>0</v>
      </c>
      <c r="D62" s="100">
        <f>D60+D46</f>
        <v>0</v>
      </c>
    </row>
    <row r="63" spans="1:4" ht="16.95" customHeight="1" x14ac:dyDescent="0.25">
      <c r="A63" s="98"/>
      <c r="B63" s="97"/>
      <c r="C63" s="97"/>
      <c r="D63" s="97"/>
    </row>
    <row r="64" spans="1:4" ht="24" x14ac:dyDescent="0.25">
      <c r="A64" s="96" t="s">
        <v>86</v>
      </c>
      <c r="B64" s="97"/>
      <c r="C64" s="448">
        <f>C38-C62</f>
        <v>0</v>
      </c>
      <c r="D64" s="448">
        <f>D38-D62</f>
        <v>0</v>
      </c>
    </row>
    <row r="65" spans="1:4" ht="16.95" customHeight="1" x14ac:dyDescent="0.25">
      <c r="A65" s="98"/>
      <c r="B65" s="97"/>
      <c r="C65" s="97"/>
      <c r="D65" s="97"/>
    </row>
    <row r="66" spans="1:4" ht="16.95" customHeight="1" x14ac:dyDescent="0.25">
      <c r="A66" s="96" t="s">
        <v>351</v>
      </c>
      <c r="B66" s="97"/>
      <c r="C66" s="97"/>
      <c r="D66" s="97"/>
    </row>
    <row r="67" spans="1:4" ht="16.95" customHeight="1" x14ac:dyDescent="0.25">
      <c r="A67" s="98" t="s">
        <v>87</v>
      </c>
      <c r="B67" s="99" t="s">
        <v>16</v>
      </c>
      <c r="C67" s="13"/>
      <c r="D67" s="13"/>
    </row>
    <row r="68" spans="1:4" ht="16.95" customHeight="1" x14ac:dyDescent="0.25">
      <c r="A68" s="98" t="s">
        <v>88</v>
      </c>
      <c r="B68" s="99" t="s">
        <v>16</v>
      </c>
      <c r="C68" s="13"/>
      <c r="D68" s="13"/>
    </row>
    <row r="69" spans="1:4" ht="16.95" customHeight="1" x14ac:dyDescent="0.25">
      <c r="A69" s="98" t="s">
        <v>89</v>
      </c>
      <c r="B69" s="99" t="s">
        <v>34</v>
      </c>
      <c r="C69" s="13"/>
      <c r="D69" s="13"/>
    </row>
    <row r="70" spans="1:4" ht="16.95" customHeight="1" x14ac:dyDescent="0.25">
      <c r="A70" s="98" t="s">
        <v>90</v>
      </c>
      <c r="B70" s="99" t="s">
        <v>16</v>
      </c>
      <c r="C70" s="13"/>
      <c r="D70" s="13"/>
    </row>
    <row r="71" spans="1:4" ht="16.95" customHeight="1" x14ac:dyDescent="0.25">
      <c r="A71" s="98" t="s">
        <v>91</v>
      </c>
      <c r="B71" s="99" t="s">
        <v>34</v>
      </c>
      <c r="C71" s="13"/>
      <c r="D71" s="13"/>
    </row>
    <row r="72" spans="1:4" ht="16.95" customHeight="1" x14ac:dyDescent="0.25">
      <c r="A72" s="96" t="s">
        <v>35</v>
      </c>
      <c r="B72" s="97"/>
      <c r="C72" s="100">
        <f>SUM(C67:C71)</f>
        <v>0</v>
      </c>
      <c r="D72" s="100">
        <f>SUM(D67:D71)</f>
        <v>0</v>
      </c>
    </row>
    <row r="74" spans="1:4" s="1" customFormat="1" x14ac:dyDescent="0.25">
      <c r="A74" s="58"/>
    </row>
    <row r="75" spans="1:4" s="1" customFormat="1" x14ac:dyDescent="0.25">
      <c r="A75" s="96" t="s">
        <v>474</v>
      </c>
      <c r="B75" s="97"/>
      <c r="C75" s="76" t="s">
        <v>98</v>
      </c>
      <c r="D75" s="76" t="s">
        <v>36</v>
      </c>
    </row>
    <row r="76" spans="1:4" s="1" customFormat="1" x14ac:dyDescent="0.25">
      <c r="A76" s="98"/>
      <c r="B76" s="97"/>
      <c r="C76" s="97"/>
      <c r="D76" s="97"/>
    </row>
    <row r="77" spans="1:4" ht="16.95" customHeight="1" x14ac:dyDescent="0.25">
      <c r="A77" s="96" t="s">
        <v>111</v>
      </c>
      <c r="B77" s="97"/>
      <c r="C77" s="97"/>
      <c r="D77" s="97"/>
    </row>
    <row r="78" spans="1:4" ht="24" x14ac:dyDescent="0.25">
      <c r="A78" s="98" t="s">
        <v>112</v>
      </c>
      <c r="B78" s="99" t="s">
        <v>16</v>
      </c>
      <c r="C78" s="13"/>
      <c r="D78" s="13"/>
    </row>
    <row r="79" spans="1:4" ht="16.95" customHeight="1" x14ac:dyDescent="0.25">
      <c r="A79" s="98" t="s">
        <v>113</v>
      </c>
      <c r="B79" s="99" t="s">
        <v>16</v>
      </c>
      <c r="C79" s="13"/>
      <c r="D79" s="13"/>
    </row>
    <row r="80" spans="1:4" ht="16.95" customHeight="1" x14ac:dyDescent="0.25">
      <c r="A80" s="98" t="s">
        <v>114</v>
      </c>
      <c r="B80" s="99" t="s">
        <v>16</v>
      </c>
      <c r="C80" s="13"/>
      <c r="D80" s="13"/>
    </row>
    <row r="81" spans="1:4" ht="16.95" customHeight="1" x14ac:dyDescent="0.25">
      <c r="A81" s="98" t="s">
        <v>115</v>
      </c>
      <c r="B81" s="99" t="s">
        <v>16</v>
      </c>
      <c r="C81" s="13"/>
      <c r="D81" s="13"/>
    </row>
    <row r="82" spans="1:4" ht="16.95" customHeight="1" x14ac:dyDescent="0.25">
      <c r="A82" s="98" t="s">
        <v>115</v>
      </c>
      <c r="B82" s="99" t="s">
        <v>16</v>
      </c>
      <c r="C82" s="13"/>
      <c r="D82" s="13"/>
    </row>
    <row r="83" spans="1:4" ht="16.95" customHeight="1" x14ac:dyDescent="0.25">
      <c r="A83" s="96" t="s">
        <v>116</v>
      </c>
      <c r="B83" s="97"/>
      <c r="C83" s="100">
        <f>SUM(C78:C82)</f>
        <v>0</v>
      </c>
      <c r="D83" s="100">
        <f>SUM(D78:D82)</f>
        <v>0</v>
      </c>
    </row>
    <row r="84" spans="1:4" x14ac:dyDescent="0.25">
      <c r="A84" s="98"/>
      <c r="B84" s="97"/>
      <c r="C84" s="97"/>
      <c r="D84" s="97"/>
    </row>
    <row r="85" spans="1:4" ht="16.95" customHeight="1" x14ac:dyDescent="0.25">
      <c r="A85" s="96" t="s">
        <v>117</v>
      </c>
      <c r="B85" s="97"/>
      <c r="C85" s="97"/>
      <c r="D85" s="97"/>
    </row>
    <row r="86" spans="1:4" ht="16.95" customHeight="1" x14ac:dyDescent="0.25">
      <c r="A86" s="98" t="s">
        <v>118</v>
      </c>
      <c r="B86" s="99" t="s">
        <v>16</v>
      </c>
      <c r="C86" s="13"/>
      <c r="D86" s="13"/>
    </row>
    <row r="87" spans="1:4" ht="16.95" customHeight="1" x14ac:dyDescent="0.25">
      <c r="A87" s="98" t="s">
        <v>119</v>
      </c>
      <c r="B87" s="99" t="s">
        <v>16</v>
      </c>
      <c r="C87" s="13"/>
      <c r="D87" s="13"/>
    </row>
    <row r="88" spans="1:4" ht="16.95" customHeight="1" x14ac:dyDescent="0.25">
      <c r="A88" s="98" t="s">
        <v>120</v>
      </c>
      <c r="B88" s="99" t="s">
        <v>16</v>
      </c>
      <c r="C88" s="13"/>
      <c r="D88" s="13"/>
    </row>
    <row r="89" spans="1:4" ht="16.95" customHeight="1" x14ac:dyDescent="0.25">
      <c r="A89" s="98" t="s">
        <v>121</v>
      </c>
      <c r="B89" s="99" t="s">
        <v>16</v>
      </c>
      <c r="C89" s="13"/>
      <c r="D89" s="13"/>
    </row>
    <row r="90" spans="1:4" ht="16.95" customHeight="1" x14ac:dyDescent="0.25">
      <c r="A90" s="98" t="s">
        <v>122</v>
      </c>
      <c r="B90" s="99" t="s">
        <v>16</v>
      </c>
      <c r="C90" s="13"/>
      <c r="D90" s="13"/>
    </row>
    <row r="91" spans="1:4" ht="16.95" customHeight="1" x14ac:dyDescent="0.25">
      <c r="A91" s="96" t="s">
        <v>123</v>
      </c>
      <c r="B91" s="97"/>
      <c r="C91" s="100">
        <f>SUM(C86:C90)</f>
        <v>0</v>
      </c>
      <c r="D91" s="100">
        <f>SUM(D86:D90)</f>
        <v>0</v>
      </c>
    </row>
    <row r="92" spans="1:4" x14ac:dyDescent="0.25">
      <c r="A92" s="98"/>
      <c r="B92" s="97"/>
      <c r="C92" s="97"/>
      <c r="D92" s="97"/>
    </row>
    <row r="93" spans="1:4" ht="16.95" customHeight="1" x14ac:dyDescent="0.25">
      <c r="A93" s="96" t="s">
        <v>124</v>
      </c>
      <c r="B93" s="97"/>
      <c r="C93" s="100">
        <f>C83-C91</f>
        <v>0</v>
      </c>
      <c r="D93" s="100">
        <f>D83-D91</f>
        <v>0</v>
      </c>
    </row>
    <row r="94" spans="1:4" ht="12" customHeight="1" x14ac:dyDescent="0.25">
      <c r="A94" s="98"/>
      <c r="B94" s="97"/>
      <c r="C94" s="97"/>
      <c r="D94" s="97"/>
    </row>
    <row r="95" spans="1:4" ht="16.95" customHeight="1" x14ac:dyDescent="0.25">
      <c r="A95" s="96" t="s">
        <v>125</v>
      </c>
      <c r="B95" s="99" t="s">
        <v>16</v>
      </c>
      <c r="C95" s="13"/>
      <c r="D95" s="13"/>
    </row>
    <row r="96" spans="1:4" x14ac:dyDescent="0.25">
      <c r="A96" s="98"/>
      <c r="B96" s="97"/>
      <c r="C96" s="97"/>
      <c r="D96" s="97"/>
    </row>
    <row r="97" spans="1:4" ht="16.95" customHeight="1" x14ac:dyDescent="0.25">
      <c r="A97" s="96" t="s">
        <v>133</v>
      </c>
      <c r="B97" s="99" t="s">
        <v>16</v>
      </c>
      <c r="C97" s="13"/>
      <c r="D97" s="13"/>
    </row>
    <row r="98" spans="1:4" ht="16.95" customHeight="1" x14ac:dyDescent="0.25">
      <c r="A98" s="98" t="s">
        <v>134</v>
      </c>
      <c r="B98" s="99" t="s">
        <v>16</v>
      </c>
      <c r="C98" s="13"/>
      <c r="D98" s="13"/>
    </row>
    <row r="99" spans="1:4" x14ac:dyDescent="0.25">
      <c r="A99" s="98"/>
      <c r="B99" s="97"/>
      <c r="C99" s="97"/>
      <c r="D99" s="97"/>
    </row>
    <row r="100" spans="1:4" ht="16.95" customHeight="1" x14ac:dyDescent="0.25">
      <c r="A100" s="96" t="s">
        <v>126</v>
      </c>
      <c r="B100" s="97"/>
      <c r="C100" s="100">
        <f>C95-C97</f>
        <v>0</v>
      </c>
      <c r="D100" s="100">
        <f>D95-D97</f>
        <v>0</v>
      </c>
    </row>
    <row r="101" spans="1:4" ht="14.4" customHeight="1" x14ac:dyDescent="0.25">
      <c r="A101" s="98"/>
      <c r="B101" s="97"/>
      <c r="C101" s="97"/>
      <c r="D101" s="97"/>
    </row>
    <row r="102" spans="1:4" ht="16.95" customHeight="1" x14ac:dyDescent="0.25">
      <c r="A102" s="96" t="s">
        <v>127</v>
      </c>
      <c r="B102" s="97"/>
      <c r="C102" s="100">
        <f>C83+C95-C91-C97</f>
        <v>0</v>
      </c>
      <c r="D102" s="100">
        <f>D83+D95-D91-D97</f>
        <v>0</v>
      </c>
    </row>
    <row r="103" spans="1:4" x14ac:dyDescent="0.25">
      <c r="A103" s="98"/>
      <c r="B103" s="97"/>
      <c r="C103" s="97"/>
      <c r="D103" s="97"/>
    </row>
    <row r="104" spans="1:4" ht="16.95" customHeight="1" x14ac:dyDescent="0.25">
      <c r="A104" s="96" t="s">
        <v>128</v>
      </c>
      <c r="B104" s="99" t="s">
        <v>16</v>
      </c>
      <c r="C104" s="13"/>
      <c r="D104" s="13"/>
    </row>
    <row r="105" spans="1:4" x14ac:dyDescent="0.25">
      <c r="A105" s="98"/>
      <c r="B105" s="97"/>
      <c r="C105" s="97"/>
      <c r="D105" s="97"/>
    </row>
    <row r="106" spans="1:4" ht="16.95" customHeight="1" x14ac:dyDescent="0.25">
      <c r="A106" s="96" t="s">
        <v>129</v>
      </c>
      <c r="B106" s="99" t="s">
        <v>16</v>
      </c>
      <c r="C106" s="13"/>
      <c r="D106" s="13"/>
    </row>
    <row r="107" spans="1:4" x14ac:dyDescent="0.25">
      <c r="A107" s="98"/>
      <c r="B107" s="97"/>
      <c r="C107" s="97"/>
      <c r="D107" s="97"/>
    </row>
    <row r="108" spans="1:4" ht="16.95" customHeight="1" x14ac:dyDescent="0.25">
      <c r="A108" s="96" t="s">
        <v>130</v>
      </c>
      <c r="B108" s="97"/>
      <c r="C108" s="100">
        <f>C104-C106</f>
        <v>0</v>
      </c>
      <c r="D108" s="100">
        <f>D104-D106</f>
        <v>0</v>
      </c>
    </row>
    <row r="109" spans="1:4" x14ac:dyDescent="0.25">
      <c r="A109" s="98"/>
      <c r="B109" s="97"/>
      <c r="C109" s="97"/>
      <c r="D109" s="97"/>
    </row>
    <row r="110" spans="1:4" ht="16.95" customHeight="1" x14ac:dyDescent="0.25">
      <c r="A110" s="96" t="s">
        <v>132</v>
      </c>
      <c r="B110" s="97"/>
      <c r="C110" s="100">
        <f>C102+C108</f>
        <v>0</v>
      </c>
      <c r="D110" s="100">
        <f>D102+D108</f>
        <v>0</v>
      </c>
    </row>
    <row r="111" spans="1:4" x14ac:dyDescent="0.25">
      <c r="A111" s="98"/>
      <c r="B111" s="97"/>
      <c r="C111" s="97"/>
      <c r="D111" s="97"/>
    </row>
    <row r="112" spans="1:4" ht="16.95" customHeight="1" x14ac:dyDescent="0.25">
      <c r="A112" s="98" t="s">
        <v>131</v>
      </c>
      <c r="B112" s="99" t="s">
        <v>16</v>
      </c>
      <c r="C112" s="13"/>
      <c r="D112" s="13"/>
    </row>
    <row r="113" spans="1:4" x14ac:dyDescent="0.25">
      <c r="A113" s="98"/>
      <c r="B113" s="97"/>
      <c r="C113" s="97"/>
      <c r="D113" s="97"/>
    </row>
    <row r="114" spans="1:4" ht="16.95" customHeight="1" x14ac:dyDescent="0.25">
      <c r="A114" s="96" t="s">
        <v>135</v>
      </c>
      <c r="B114" s="97"/>
      <c r="C114" s="100">
        <f>C110-C112</f>
        <v>0</v>
      </c>
      <c r="D114" s="100">
        <f>D110-D112</f>
        <v>0</v>
      </c>
    </row>
    <row r="115" spans="1:4" ht="18.600000000000001" customHeight="1" x14ac:dyDescent="0.25"/>
  </sheetData>
  <sheetProtection algorithmName="SHA-512" hashValue="jPjsimtctYmd6LW+8zRcPVD2aMwvJodo3UXIr/OmfgmCPpfG+B6EKanKypblcqXKCesW/2iXKbQ8k/D3nYxtLg==" saltValue="CUslcOYF4mts9MKHPQC9gQ==" spinCount="100000" sheet="1" formatCells="0" formatColumns="0" formatRows="0" insertColumns="0" insertRows="0"/>
  <mergeCells count="1">
    <mergeCell ref="A1:D1"/>
  </mergeCells>
  <conditionalFormatting sqref="C64:D64">
    <cfRule type="cellIs" dxfId="34" priority="1" operator="equal">
      <formula>"OK"</formula>
    </cfRule>
    <cfRule type="cellIs" dxfId="33" priority="2" operator="equal">
      <formula>"ERROR"</formula>
    </cfRule>
  </conditionalFormatting>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51"/>
  <sheetViews>
    <sheetView zoomScale="76" zoomScaleNormal="76" workbookViewId="0">
      <selection activeCell="G19" sqref="G19"/>
    </sheetView>
  </sheetViews>
  <sheetFormatPr defaultColWidth="8.88671875" defaultRowHeight="12" x14ac:dyDescent="0.25"/>
  <cols>
    <col min="1" max="1" width="4.33203125" style="1" customWidth="1"/>
    <col min="2" max="2" width="5.109375" style="1" customWidth="1"/>
    <col min="3" max="3" width="43" style="1" customWidth="1"/>
    <col min="4" max="4" width="7.6640625" style="1" customWidth="1"/>
    <col min="5" max="5" width="9" style="1" customWidth="1"/>
    <col min="6" max="6" width="20.33203125" style="1" customWidth="1"/>
    <col min="7" max="7" width="17.88671875" style="1" customWidth="1"/>
    <col min="8" max="8" width="4.33203125" style="1" customWidth="1"/>
    <col min="9" max="9" width="4.109375" style="1" customWidth="1"/>
    <col min="10" max="16384" width="8.88671875" style="1"/>
  </cols>
  <sheetData>
    <row r="1" spans="2:8" ht="37.950000000000003" customHeight="1" x14ac:dyDescent="0.25">
      <c r="B1" s="511" t="s">
        <v>431</v>
      </c>
      <c r="C1" s="511"/>
      <c r="D1" s="511"/>
      <c r="E1" s="511"/>
      <c r="F1" s="511"/>
      <c r="G1" s="511"/>
      <c r="H1" s="511"/>
    </row>
    <row r="2" spans="2:8" ht="14.4" customHeight="1" x14ac:dyDescent="0.25">
      <c r="B2" s="509" t="s">
        <v>0</v>
      </c>
      <c r="C2" s="509"/>
      <c r="D2" s="509"/>
      <c r="E2" s="509"/>
      <c r="F2" s="509"/>
      <c r="G2" s="509"/>
      <c r="H2" s="17"/>
    </row>
    <row r="3" spans="2:8" ht="41.4" customHeight="1" x14ac:dyDescent="0.25">
      <c r="B3" s="509" t="s">
        <v>446</v>
      </c>
      <c r="C3" s="509"/>
      <c r="D3" s="509"/>
      <c r="E3" s="509"/>
      <c r="F3" s="509"/>
      <c r="G3" s="509"/>
      <c r="H3" s="17"/>
    </row>
    <row r="4" spans="2:8" ht="10.199999999999999" customHeight="1" x14ac:dyDescent="0.25">
      <c r="B4" s="17"/>
      <c r="C4" s="17"/>
      <c r="D4" s="17"/>
      <c r="E4" s="17"/>
      <c r="F4" s="17"/>
      <c r="G4" s="17"/>
      <c r="H4" s="17"/>
    </row>
    <row r="5" spans="2:8" ht="24.6" customHeight="1" x14ac:dyDescent="0.25">
      <c r="B5" s="514" t="s">
        <v>365</v>
      </c>
      <c r="C5" s="514"/>
      <c r="D5" s="514"/>
      <c r="E5" s="514"/>
      <c r="F5" s="514"/>
      <c r="G5" s="514"/>
      <c r="H5" s="514"/>
    </row>
    <row r="6" spans="2:8" ht="63" customHeight="1" x14ac:dyDescent="0.25">
      <c r="B6" s="19" t="s">
        <v>1</v>
      </c>
      <c r="C6" s="510" t="s">
        <v>475</v>
      </c>
      <c r="D6" s="510"/>
      <c r="E6" s="510"/>
      <c r="F6" s="510"/>
      <c r="G6" s="510"/>
      <c r="H6" s="20"/>
    </row>
    <row r="7" spans="2:8" ht="14.4" customHeight="1" x14ac:dyDescent="0.25">
      <c r="B7" s="39"/>
      <c r="C7" s="10"/>
      <c r="D7" s="10"/>
      <c r="E7" s="10"/>
      <c r="F7" s="10"/>
      <c r="G7" s="10"/>
      <c r="H7" s="40"/>
    </row>
    <row r="8" spans="2:8" ht="14.4" customHeight="1" x14ac:dyDescent="0.25">
      <c r="B8" s="21" t="s">
        <v>2</v>
      </c>
      <c r="C8" s="509" t="s">
        <v>3</v>
      </c>
      <c r="D8" s="509"/>
      <c r="E8" s="509"/>
      <c r="F8" s="509"/>
      <c r="G8" s="509"/>
      <c r="H8" s="18"/>
    </row>
    <row r="9" spans="2:8" ht="18.600000000000001" customHeight="1" x14ac:dyDescent="0.25">
      <c r="B9" s="21"/>
      <c r="C9" s="508" t="s">
        <v>4</v>
      </c>
      <c r="D9" s="508"/>
      <c r="E9" s="508"/>
      <c r="F9" s="508"/>
      <c r="G9" s="23">
        <f>'1A- Bilant Societate'!D141+'1A- Bilant Societate'!D142</f>
        <v>0</v>
      </c>
      <c r="H9" s="24"/>
    </row>
    <row r="10" spans="2:8" ht="18.600000000000001" customHeight="1" x14ac:dyDescent="0.25">
      <c r="B10" s="21"/>
      <c r="C10" s="508" t="s">
        <v>5</v>
      </c>
      <c r="D10" s="508"/>
      <c r="E10" s="508"/>
      <c r="F10" s="508"/>
      <c r="G10" s="23">
        <f>'1A- Bilant Societate'!D144+'1A- Bilant Societate'!D145</f>
        <v>0</v>
      </c>
      <c r="H10" s="24"/>
    </row>
    <row r="11" spans="2:8" ht="14.4" customHeight="1" x14ac:dyDescent="0.25">
      <c r="B11" s="21"/>
      <c r="C11" s="519" t="s">
        <v>6</v>
      </c>
      <c r="D11" s="519"/>
      <c r="E11" s="519"/>
      <c r="F11" s="519"/>
      <c r="G11" s="25">
        <f>G9+G10</f>
        <v>0</v>
      </c>
      <c r="H11" s="26"/>
    </row>
    <row r="12" spans="2:8" ht="7.95" customHeight="1" x14ac:dyDescent="0.25">
      <c r="B12" s="21"/>
      <c r="C12" s="27"/>
      <c r="D12" s="27"/>
      <c r="E12" s="27"/>
      <c r="F12" s="27"/>
      <c r="G12" s="28"/>
      <c r="H12" s="29"/>
    </row>
    <row r="13" spans="2:8" ht="21.6" customHeight="1" x14ac:dyDescent="0.25">
      <c r="B13" s="21"/>
      <c r="C13" s="502" t="str">
        <f>IF(G11&gt;0,"Solicitantul nu se incadreaza in categoria intreprinderilor in dificultate","Se trece la pasul ii)")</f>
        <v>Se trece la pasul ii)</v>
      </c>
      <c r="D13" s="502"/>
      <c r="E13" s="502"/>
      <c r="F13" s="502"/>
      <c r="G13" s="502"/>
      <c r="H13" s="30"/>
    </row>
    <row r="14" spans="2:8" ht="8.4" customHeight="1" x14ac:dyDescent="0.25">
      <c r="B14" s="21"/>
      <c r="C14" s="12"/>
      <c r="D14" s="15"/>
      <c r="E14" s="15"/>
      <c r="F14" s="15"/>
      <c r="G14" s="15"/>
      <c r="H14" s="16"/>
    </row>
    <row r="15" spans="2:8" ht="25.2" customHeight="1" x14ac:dyDescent="0.25">
      <c r="B15" s="21" t="s">
        <v>7</v>
      </c>
      <c r="C15" s="520" t="s">
        <v>476</v>
      </c>
      <c r="D15" s="520"/>
      <c r="E15" s="520"/>
      <c r="F15" s="520"/>
      <c r="G15" s="520"/>
      <c r="H15" s="73"/>
    </row>
    <row r="16" spans="2:8" ht="10.95" customHeight="1" x14ac:dyDescent="0.25">
      <c r="B16" s="21"/>
      <c r="C16" s="31"/>
      <c r="D16" s="31"/>
      <c r="E16" s="31"/>
      <c r="F16" s="31"/>
      <c r="G16" s="31"/>
      <c r="H16" s="73"/>
    </row>
    <row r="17" spans="2:8" ht="14.4" customHeight="1" x14ac:dyDescent="0.25">
      <c r="B17" s="21"/>
      <c r="C17" s="508" t="s">
        <v>8</v>
      </c>
      <c r="D17" s="508"/>
      <c r="E17" s="508"/>
      <c r="F17" s="508"/>
      <c r="G17" s="23" t="str">
        <f>IF($G$11&lt;0,'1A- Bilant Societate'!D120,"NA")</f>
        <v>NA</v>
      </c>
      <c r="H17" s="24"/>
    </row>
    <row r="18" spans="2:8" ht="14.4" customHeight="1" x14ac:dyDescent="0.25">
      <c r="B18" s="21"/>
      <c r="C18" s="439" t="s">
        <v>1290</v>
      </c>
      <c r="D18" s="440"/>
      <c r="E18" s="440"/>
      <c r="F18" s="441"/>
      <c r="G18" s="23" t="str">
        <f>IF($G$11&lt;0,'1A- Bilant Societate'!D122+'1A- Bilant Societate'!D123+'1A- Bilant Societate'!D124+'1A- Bilant Societate'!D137+'1A- Bilant Societate'!D138+'1A- Bilant Societate'!D139+'1A- Bilant Societate'!D147,"NA")</f>
        <v>NA</v>
      </c>
      <c r="H18" s="24"/>
    </row>
    <row r="19" spans="2:8" ht="14.4" customHeight="1" x14ac:dyDescent="0.25">
      <c r="B19" s="21"/>
      <c r="C19" s="516" t="s">
        <v>319</v>
      </c>
      <c r="D19" s="517"/>
      <c r="E19" s="517"/>
      <c r="F19" s="518"/>
      <c r="G19" s="23" t="str">
        <f>IF($G$11&lt;0,'1A- Bilant Societate'!D127,"NA")</f>
        <v>NA</v>
      </c>
      <c r="H19" s="24"/>
    </row>
    <row r="20" spans="2:8" ht="14.4" customHeight="1" x14ac:dyDescent="0.25">
      <c r="B20" s="21"/>
      <c r="C20" s="508" t="s">
        <v>37</v>
      </c>
      <c r="D20" s="508"/>
      <c r="E20" s="508"/>
      <c r="F20" s="508"/>
      <c r="G20" s="23" t="str">
        <f>IF($G$11&lt;0,'1A- Bilant Societate'!D129,"NA")</f>
        <v>NA</v>
      </c>
      <c r="H20" s="24"/>
    </row>
    <row r="21" spans="2:8" ht="15" customHeight="1" x14ac:dyDescent="0.25">
      <c r="B21" s="21"/>
      <c r="C21" s="508" t="s">
        <v>9</v>
      </c>
      <c r="D21" s="508"/>
      <c r="E21" s="508"/>
      <c r="F21" s="508"/>
      <c r="G21" s="23" t="str">
        <f>IF($G$11&lt;0,'1A- Bilant Societate'!D135,"NA")</f>
        <v>NA</v>
      </c>
      <c r="H21" s="24"/>
    </row>
    <row r="22" spans="2:8" ht="9.6" customHeight="1" x14ac:dyDescent="0.25">
      <c r="B22" s="21"/>
      <c r="C22" s="31"/>
      <c r="D22" s="31"/>
      <c r="E22" s="31"/>
      <c r="F22" s="31"/>
      <c r="G22" s="32"/>
      <c r="H22" s="24"/>
    </row>
    <row r="23" spans="2:8" ht="24" customHeight="1" x14ac:dyDescent="0.25">
      <c r="B23" s="21"/>
      <c r="C23" s="515" t="str">
        <f>IF(OR(G17="",G11+SUM(G20:G21)&gt;=0),"Nu exista pierdere de capital",G11+SUM(G20:G21))</f>
        <v>Nu exista pierdere de capital</v>
      </c>
      <c r="D23" s="515"/>
      <c r="E23" s="515"/>
      <c r="F23" s="515"/>
      <c r="G23" s="515"/>
      <c r="H23" s="33"/>
    </row>
    <row r="24" spans="2:8" ht="9" customHeight="1" x14ac:dyDescent="0.25">
      <c r="B24" s="21"/>
      <c r="C24" s="34"/>
      <c r="D24" s="34"/>
      <c r="E24" s="34"/>
      <c r="F24" s="34"/>
      <c r="G24" s="35"/>
      <c r="H24" s="33"/>
    </row>
    <row r="25" spans="2:8" ht="31.2" customHeight="1" x14ac:dyDescent="0.25">
      <c r="B25" s="21" t="s">
        <v>10</v>
      </c>
      <c r="C25" s="509" t="s">
        <v>447</v>
      </c>
      <c r="D25" s="509"/>
      <c r="E25" s="509"/>
      <c r="F25" s="509"/>
      <c r="G25" s="509"/>
      <c r="H25" s="18"/>
    </row>
    <row r="26" spans="2:8" ht="10.95" customHeight="1" x14ac:dyDescent="0.25">
      <c r="B26" s="21"/>
      <c r="C26" s="17"/>
      <c r="D26" s="17"/>
      <c r="E26" s="17"/>
      <c r="F26" s="17"/>
      <c r="G26" s="17"/>
      <c r="H26" s="18"/>
    </row>
    <row r="27" spans="2:8" ht="23.4" customHeight="1" x14ac:dyDescent="0.25">
      <c r="B27" s="21"/>
      <c r="C27" s="502" t="str">
        <f>CONCATENATE("Solicitantul ",IF(G11&gt;=0,"nu ",IF(C23="Nu exista pierdere de capital","nu ", IF(ABS(C23)&gt;(G17+G19)/2,"","nu "))),"se încadrează în categoria întreprinderilor în dificultate")</f>
        <v>Solicitantul nu se încadrează în categoria întreprinderilor în dificultate</v>
      </c>
      <c r="D27" s="502"/>
      <c r="E27" s="502"/>
      <c r="F27" s="502"/>
      <c r="G27" s="502"/>
      <c r="H27" s="30"/>
    </row>
    <row r="28" spans="2:8" ht="9.6" customHeight="1" x14ac:dyDescent="0.25">
      <c r="B28" s="58"/>
      <c r="C28" s="12"/>
      <c r="D28" s="12"/>
      <c r="E28" s="12"/>
      <c r="F28" s="12"/>
      <c r="G28" s="12"/>
      <c r="H28" s="12"/>
    </row>
    <row r="29" spans="2:8" ht="40.950000000000003" customHeight="1" x14ac:dyDescent="0.25">
      <c r="B29" s="19" t="s">
        <v>11</v>
      </c>
      <c r="C29" s="510" t="s">
        <v>12</v>
      </c>
      <c r="D29" s="510"/>
      <c r="E29" s="510"/>
      <c r="F29" s="510"/>
      <c r="G29" s="510"/>
      <c r="H29" s="20"/>
    </row>
    <row r="30" spans="2:8" ht="13.95" customHeight="1" x14ac:dyDescent="0.25"/>
    <row r="31" spans="2:8" ht="34.950000000000003" customHeight="1" x14ac:dyDescent="0.25">
      <c r="B31" s="19" t="s">
        <v>13</v>
      </c>
      <c r="C31" s="510" t="s">
        <v>14</v>
      </c>
      <c r="D31" s="510"/>
      <c r="E31" s="510"/>
      <c r="F31" s="510"/>
      <c r="G31" s="510"/>
      <c r="H31" s="20"/>
    </row>
    <row r="32" spans="2:8" ht="13.95" customHeight="1" x14ac:dyDescent="0.25"/>
    <row r="33" spans="2:8" ht="45.6" customHeight="1" x14ac:dyDescent="0.25">
      <c r="B33" s="19" t="s">
        <v>318</v>
      </c>
      <c r="C33" s="510" t="s">
        <v>99</v>
      </c>
      <c r="D33" s="510"/>
      <c r="E33" s="510"/>
      <c r="F33" s="510"/>
      <c r="G33" s="510"/>
      <c r="H33" s="20"/>
    </row>
    <row r="34" spans="2:8" x14ac:dyDescent="0.25">
      <c r="B34" s="41"/>
      <c r="C34" s="10"/>
      <c r="D34" s="10"/>
      <c r="E34" s="10"/>
      <c r="F34" s="74" t="s">
        <v>98</v>
      </c>
      <c r="G34" s="74" t="s">
        <v>36</v>
      </c>
      <c r="H34" s="42"/>
    </row>
    <row r="35" spans="2:8" x14ac:dyDescent="0.25">
      <c r="B35" s="43" t="s">
        <v>105</v>
      </c>
      <c r="C35" s="44" t="s">
        <v>106</v>
      </c>
      <c r="D35" s="45"/>
      <c r="E35" s="46"/>
      <c r="F35" s="75">
        <f>IF('1A- Bilant Societate'!$B$4=2,'1A- Bilant Societate'!C149,"NA")</f>
        <v>0</v>
      </c>
      <c r="G35" s="75">
        <f>IF('1A- Bilant Societate'!$B$4=2,'1A- Bilant Societate'!D149,"NA")</f>
        <v>0</v>
      </c>
      <c r="H35" s="47"/>
    </row>
    <row r="36" spans="2:8" x14ac:dyDescent="0.25">
      <c r="B36" s="48" t="s">
        <v>100</v>
      </c>
      <c r="C36" s="45" t="s">
        <v>107</v>
      </c>
      <c r="D36" s="45"/>
      <c r="E36" s="46"/>
      <c r="F36" s="75">
        <f>IF('1A- Bilant Societate'!$B$4=2,'1A- Bilant Societate'!C81,"NA")</f>
        <v>0</v>
      </c>
      <c r="G36" s="75">
        <f>IF('1A- Bilant Societate'!$B$4=2,'1A- Bilant Societate'!D81,"NA")</f>
        <v>0</v>
      </c>
      <c r="H36" s="47"/>
    </row>
    <row r="37" spans="2:8" x14ac:dyDescent="0.25">
      <c r="B37" s="48" t="s">
        <v>103</v>
      </c>
      <c r="C37" s="45" t="s">
        <v>108</v>
      </c>
      <c r="D37" s="45"/>
      <c r="E37" s="46"/>
      <c r="F37" s="75">
        <f>IF('1A- Bilant Societate'!$B$4=2,'1A- Bilant Societate'!C96,"NA")</f>
        <v>0</v>
      </c>
      <c r="G37" s="75">
        <f>IF('1A- Bilant Societate'!$B$4=2,'1A- Bilant Societate'!D96,"NA")</f>
        <v>0</v>
      </c>
      <c r="H37" s="47"/>
    </row>
    <row r="38" spans="2:8" x14ac:dyDescent="0.25">
      <c r="B38" s="43" t="s">
        <v>109</v>
      </c>
      <c r="C38" s="44" t="s">
        <v>110</v>
      </c>
      <c r="D38" s="45"/>
      <c r="E38" s="46"/>
      <c r="F38" s="66">
        <f>SUM(F36:F37)</f>
        <v>0</v>
      </c>
      <c r="G38" s="66">
        <f>SUM(G36:G37)</f>
        <v>0</v>
      </c>
      <c r="H38" s="49"/>
    </row>
    <row r="39" spans="2:8" x14ac:dyDescent="0.25">
      <c r="B39" s="48" t="s">
        <v>100</v>
      </c>
      <c r="C39" s="45" t="s">
        <v>136</v>
      </c>
      <c r="D39" s="45"/>
      <c r="E39" s="46"/>
      <c r="F39" s="75">
        <f>IF('1A- Bilant Societate'!$B$4=2,'1A- Bilant Societate'!C144+'1A- Bilant Societate'!C145,"NA")</f>
        <v>0</v>
      </c>
      <c r="G39" s="75">
        <f>IF('1A- Bilant Societate'!$B$4=2,'1A- Bilant Societate'!D144+'1A- Bilant Societate'!D145,"NA")</f>
        <v>0</v>
      </c>
      <c r="H39" s="47"/>
    </row>
    <row r="40" spans="2:8" x14ac:dyDescent="0.25">
      <c r="B40" s="48" t="s">
        <v>103</v>
      </c>
      <c r="C40" s="45" t="s">
        <v>137</v>
      </c>
      <c r="D40" s="45"/>
      <c r="E40" s="46"/>
      <c r="F40" s="75">
        <f>IF('1A- Bilant Societate'!$B$4=2,'1A- Bilant Societate'!C226+'1A- Bilant Societate'!C227+'1A- Bilant Societate'!C228,"NA")</f>
        <v>0</v>
      </c>
      <c r="G40" s="75">
        <f>IF('1A- Bilant Societate'!$B$4=2,'1A- Bilant Societate'!D226+'1A- Bilant Societate'!D227+'1A- Bilant Societate'!D228,"NA")</f>
        <v>0</v>
      </c>
      <c r="H40" s="47"/>
    </row>
    <row r="41" spans="2:8" x14ac:dyDescent="0.25">
      <c r="B41" s="48" t="s">
        <v>104</v>
      </c>
      <c r="C41" s="45" t="s">
        <v>134</v>
      </c>
      <c r="D41" s="45"/>
      <c r="E41" s="46"/>
      <c r="F41" s="75">
        <f>IF('1A- Bilant Societate'!$B$4=2,'1A- Bilant Societate'!C212,"NA")</f>
        <v>0</v>
      </c>
      <c r="G41" s="75">
        <f>IF('1A- Bilant Societate'!$B$4=2,'1A- Bilant Societate'!D212,"NA")</f>
        <v>0</v>
      </c>
      <c r="H41" s="47"/>
    </row>
    <row r="42" spans="2:8" x14ac:dyDescent="0.25">
      <c r="B42" s="48" t="s">
        <v>141</v>
      </c>
      <c r="C42" s="45" t="s">
        <v>138</v>
      </c>
      <c r="D42" s="45"/>
      <c r="E42" s="46"/>
      <c r="F42" s="75">
        <f>IF('1A- Bilant Societate'!$B$4=2,'1A- Bilant Societate'!C181,"NA")</f>
        <v>0</v>
      </c>
      <c r="G42" s="75">
        <f>IF('1A- Bilant Societate'!$B$4=2,'1A- Bilant Societate'!D181,"NA")</f>
        <v>0</v>
      </c>
      <c r="H42" s="47"/>
    </row>
    <row r="43" spans="2:8" x14ac:dyDescent="0.25">
      <c r="B43" s="43" t="s">
        <v>139</v>
      </c>
      <c r="C43" s="44" t="s">
        <v>140</v>
      </c>
      <c r="D43" s="45"/>
      <c r="E43" s="46"/>
      <c r="F43" s="67" t="str">
        <f>IF(SUM(F39:F42)&gt;0,SUM(F39:F42),"NA")</f>
        <v>NA</v>
      </c>
      <c r="G43" s="67" t="str">
        <f>IF(SUM(G39:G42)&gt;0,SUM(G39:G42),"NA")</f>
        <v>NA</v>
      </c>
      <c r="H43" s="50"/>
    </row>
    <row r="44" spans="2:8" x14ac:dyDescent="0.25">
      <c r="B44" s="51"/>
      <c r="C44" s="46"/>
      <c r="D44" s="46"/>
      <c r="E44" s="46"/>
      <c r="F44" s="46"/>
      <c r="G44" s="52"/>
      <c r="H44" s="53"/>
    </row>
    <row r="45" spans="2:8" ht="22.95" customHeight="1" x14ac:dyDescent="0.25">
      <c r="B45" s="51"/>
      <c r="C45" s="512" t="s">
        <v>142</v>
      </c>
      <c r="D45" s="512"/>
      <c r="E45" s="46"/>
      <c r="F45" s="54">
        <f>IFERROR(F38/F35,7.5)</f>
        <v>7.5</v>
      </c>
      <c r="G45" s="54">
        <f>IFERROR(G38/G35,7.5)</f>
        <v>7.5</v>
      </c>
      <c r="H45" s="70"/>
    </row>
    <row r="46" spans="2:8" x14ac:dyDescent="0.25">
      <c r="B46" s="51"/>
      <c r="C46" s="27"/>
      <c r="D46" s="27"/>
      <c r="E46" s="46"/>
      <c r="F46" s="55"/>
      <c r="G46" s="56"/>
      <c r="H46" s="29"/>
    </row>
    <row r="47" spans="2:8" ht="26.4" customHeight="1" x14ac:dyDescent="0.25">
      <c r="B47" s="51"/>
      <c r="C47" s="513" t="s">
        <v>143</v>
      </c>
      <c r="D47" s="513"/>
      <c r="E47" s="46"/>
      <c r="F47" s="7">
        <f>IFERROR(IF(F41&gt;0,F43/F41,IF(F43&gt;0,1,"")),"")</f>
        <v>1</v>
      </c>
      <c r="G47" s="7">
        <f>IFERROR(IF(G41&gt;0,G43/G41,IF(G43&gt;0,1,"")),"")</f>
        <v>1</v>
      </c>
      <c r="H47" s="57"/>
    </row>
    <row r="48" spans="2:8" ht="12.6" thickBot="1" x14ac:dyDescent="0.3">
      <c r="B48" s="51"/>
      <c r="C48" s="58"/>
      <c r="D48" s="58"/>
      <c r="E48" s="58"/>
      <c r="F48" s="58"/>
      <c r="G48" s="58"/>
      <c r="H48" s="59"/>
    </row>
    <row r="49" spans="2:8" ht="36.75" customHeight="1" thickTop="1" thickBot="1" x14ac:dyDescent="0.3">
      <c r="B49" s="51"/>
      <c r="C49" s="505" t="str">
        <f>IF('1A- Bilant Societate'!B4=1,"Nu se aplica",CONCATENATE("Solicitantul ",IF(AND(F45&lt;=7.5,G45&lt;=7.5,F47&gt;=1,G47&gt;=1),"nu ",""),"se încadrează în categoria întreprinderilor în dificultate"))</f>
        <v>Solicitantul nu se încadrează în categoria întreprinderilor în dificultate</v>
      </c>
      <c r="D49" s="506"/>
      <c r="E49" s="506"/>
      <c r="F49" s="506"/>
      <c r="G49" s="507"/>
      <c r="H49" s="30"/>
    </row>
    <row r="50" spans="2:8" ht="12.6" thickTop="1" x14ac:dyDescent="0.25">
      <c r="B50" s="60"/>
      <c r="C50" s="61"/>
      <c r="D50" s="61"/>
      <c r="E50" s="61"/>
      <c r="F50" s="61"/>
      <c r="G50" s="61"/>
      <c r="H50" s="62"/>
    </row>
    <row r="51" spans="2:8" ht="15.6" customHeight="1" x14ac:dyDescent="0.25"/>
  </sheetData>
  <sheetProtection algorithmName="SHA-512" hashValue="vpJ6eqUd36T1OTvkyq9pEbPPWl3nMCAksFTNTt9OuAWFWznYsVgMC/79PG+UCo895E/lqGDP4iVVdkzF6E1OYA==" saltValue="3ciHjDDWE8zYcbFYRSV7PA==" spinCount="100000" sheet="1" formatCells="0" formatColumns="0" formatRows="0" insertColumns="0" insertRows="0"/>
  <mergeCells count="24">
    <mergeCell ref="B1:H1"/>
    <mergeCell ref="C45:D45"/>
    <mergeCell ref="C47:D47"/>
    <mergeCell ref="B5:H5"/>
    <mergeCell ref="C13:G13"/>
    <mergeCell ref="C23:G23"/>
    <mergeCell ref="C27:G27"/>
    <mergeCell ref="C19:F19"/>
    <mergeCell ref="C6:G6"/>
    <mergeCell ref="B2:G2"/>
    <mergeCell ref="B3:G3"/>
    <mergeCell ref="C8:G8"/>
    <mergeCell ref="C9:F9"/>
    <mergeCell ref="C10:F10"/>
    <mergeCell ref="C11:F11"/>
    <mergeCell ref="C15:G15"/>
    <mergeCell ref="C49:G49"/>
    <mergeCell ref="C17:F17"/>
    <mergeCell ref="C20:F20"/>
    <mergeCell ref="C21:F21"/>
    <mergeCell ref="C25:G25"/>
    <mergeCell ref="C33:G33"/>
    <mergeCell ref="C29:G29"/>
    <mergeCell ref="C31:G31"/>
  </mergeCells>
  <conditionalFormatting sqref="H27 D28:H28">
    <cfRule type="cellIs" dxfId="32" priority="1" operator="equal">
      <formula>"Solicitantul nu se incadreaza in categoria intreprinderilor in dificultate"</formula>
    </cfRule>
    <cfRule type="cellIs" dxfId="31" priority="2" operator="equal">
      <formula>"Solicitantul se incadreaza in categoria intreprinderilor in dificultate"</formula>
    </cfRule>
  </conditionalFormatting>
  <pageMargins left="0.45" right="0.45" top="0.5" bottom="0.5" header="0.05" footer="0.05"/>
  <pageSetup scale="8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H52"/>
  <sheetViews>
    <sheetView topLeftCell="C1" zoomScale="72" zoomScaleNormal="72" workbookViewId="0">
      <selection activeCell="R72" sqref="R72"/>
    </sheetView>
  </sheetViews>
  <sheetFormatPr defaultColWidth="8.88671875" defaultRowHeight="12" x14ac:dyDescent="0.25"/>
  <cols>
    <col min="1" max="2" width="5.109375" style="1" customWidth="1"/>
    <col min="3" max="3" width="49.5546875" style="1" customWidth="1"/>
    <col min="4" max="4" width="7.6640625" style="1" customWidth="1"/>
    <col min="5" max="5" width="9" style="1" customWidth="1"/>
    <col min="6" max="6" width="23.33203125" style="1" customWidth="1"/>
    <col min="7" max="7" width="22.88671875" style="1" customWidth="1"/>
    <col min="8" max="8" width="4.6640625" style="1" customWidth="1"/>
    <col min="9" max="9" width="6" style="1" customWidth="1"/>
    <col min="10" max="16384" width="8.88671875" style="1"/>
  </cols>
  <sheetData>
    <row r="1" spans="2:8" ht="22.95" customHeight="1" x14ac:dyDescent="0.25">
      <c r="B1" s="511" t="s">
        <v>364</v>
      </c>
      <c r="C1" s="511"/>
      <c r="D1" s="511"/>
      <c r="E1" s="511"/>
      <c r="F1" s="511"/>
      <c r="G1" s="511"/>
      <c r="H1" s="511"/>
    </row>
    <row r="3" spans="2:8" ht="14.4" customHeight="1" x14ac:dyDescent="0.25">
      <c r="B3" s="474" t="s">
        <v>0</v>
      </c>
      <c r="C3" s="474"/>
      <c r="D3" s="474"/>
      <c r="E3" s="474"/>
      <c r="F3" s="474"/>
      <c r="G3" s="474"/>
      <c r="H3" s="113"/>
    </row>
    <row r="4" spans="2:8" ht="37.200000000000003" customHeight="1" x14ac:dyDescent="0.25">
      <c r="B4" s="474" t="s">
        <v>446</v>
      </c>
      <c r="C4" s="474"/>
      <c r="D4" s="474"/>
      <c r="E4" s="474"/>
      <c r="F4" s="474"/>
      <c r="G4" s="474"/>
      <c r="H4" s="113"/>
    </row>
    <row r="5" spans="2:8" ht="10.95" customHeight="1" x14ac:dyDescent="0.25">
      <c r="B5" s="17"/>
      <c r="C5" s="17"/>
      <c r="D5" s="17"/>
      <c r="E5" s="17"/>
      <c r="F5" s="17"/>
      <c r="G5" s="17"/>
      <c r="H5" s="17"/>
    </row>
    <row r="6" spans="2:8" ht="18" customHeight="1" x14ac:dyDescent="0.25">
      <c r="B6" s="521" t="s">
        <v>365</v>
      </c>
      <c r="C6" s="521"/>
      <c r="D6" s="521"/>
      <c r="E6" s="521"/>
      <c r="F6" s="521"/>
      <c r="G6" s="521"/>
      <c r="H6" s="103"/>
    </row>
    <row r="7" spans="2:8" ht="18" customHeight="1" x14ac:dyDescent="0.25"/>
    <row r="8" spans="2:8" ht="55.95" customHeight="1" x14ac:dyDescent="0.25">
      <c r="B8" s="19" t="s">
        <v>1</v>
      </c>
      <c r="C8" s="510" t="s">
        <v>480</v>
      </c>
      <c r="D8" s="510"/>
      <c r="E8" s="510"/>
      <c r="F8" s="510"/>
      <c r="G8" s="510"/>
      <c r="H8" s="20"/>
    </row>
    <row r="9" spans="2:8" ht="9.6" customHeight="1" x14ac:dyDescent="0.25">
      <c r="B9" s="102"/>
      <c r="C9" s="103"/>
      <c r="D9" s="103"/>
      <c r="E9" s="103"/>
      <c r="F9" s="103"/>
      <c r="G9" s="103"/>
      <c r="H9" s="104"/>
    </row>
    <row r="10" spans="2:8" ht="14.4" customHeight="1" x14ac:dyDescent="0.25">
      <c r="B10" s="21" t="s">
        <v>2</v>
      </c>
      <c r="C10" s="522" t="s">
        <v>3</v>
      </c>
      <c r="D10" s="522"/>
      <c r="E10" s="522"/>
      <c r="F10" s="522"/>
      <c r="G10" s="522"/>
      <c r="H10" s="18"/>
    </row>
    <row r="11" spans="2:8" ht="14.4" customHeight="1" x14ac:dyDescent="0.25">
      <c r="B11" s="21"/>
      <c r="C11" s="508" t="s">
        <v>4</v>
      </c>
      <c r="D11" s="508"/>
      <c r="E11" s="508"/>
      <c r="F11" s="508"/>
      <c r="G11" s="23">
        <f>'1B- Bilant Asociatie'!D55-'1B- Bilant Asociatie'!D56</f>
        <v>0</v>
      </c>
      <c r="H11" s="24"/>
    </row>
    <row r="12" spans="2:8" ht="18.600000000000001" customHeight="1" x14ac:dyDescent="0.25">
      <c r="B12" s="21"/>
      <c r="C12" s="508" t="s">
        <v>5</v>
      </c>
      <c r="D12" s="508"/>
      <c r="E12" s="508"/>
      <c r="F12" s="508"/>
      <c r="G12" s="23">
        <f>'1B- Bilant Asociatie'!D58-'1B- Bilant Asociatie'!D59</f>
        <v>0</v>
      </c>
      <c r="H12" s="24"/>
    </row>
    <row r="13" spans="2:8" ht="14.4" customHeight="1" x14ac:dyDescent="0.25">
      <c r="B13" s="21"/>
      <c r="C13" s="519" t="s">
        <v>6</v>
      </c>
      <c r="D13" s="519"/>
      <c r="E13" s="519"/>
      <c r="F13" s="519"/>
      <c r="G13" s="25">
        <f>G11+G12</f>
        <v>0</v>
      </c>
      <c r="H13" s="26"/>
    </row>
    <row r="14" spans="2:8" ht="7.95" customHeight="1" x14ac:dyDescent="0.25">
      <c r="B14" s="21"/>
      <c r="C14" s="27"/>
      <c r="D14" s="27"/>
      <c r="E14" s="27"/>
      <c r="F14" s="27"/>
      <c r="G14" s="28"/>
      <c r="H14" s="29"/>
    </row>
    <row r="15" spans="2:8" ht="30" customHeight="1" x14ac:dyDescent="0.25">
      <c r="B15" s="21"/>
      <c r="C15" s="502" t="str">
        <f>IF(G13&gt;0,"Solicitantul nu se incadreaza in categoria intreprinderilor in dificultate","Se trece la pasul ii)")</f>
        <v>Se trece la pasul ii)</v>
      </c>
      <c r="D15" s="502"/>
      <c r="E15" s="502"/>
      <c r="F15" s="502"/>
      <c r="G15" s="502"/>
      <c r="H15" s="30"/>
    </row>
    <row r="16" spans="2:8" ht="8.4" customHeight="1" x14ac:dyDescent="0.25">
      <c r="B16" s="21"/>
      <c r="C16" s="12"/>
      <c r="D16" s="15"/>
      <c r="E16" s="15"/>
      <c r="F16" s="15"/>
      <c r="G16" s="15"/>
      <c r="H16" s="16"/>
    </row>
    <row r="17" spans="2:8" ht="32.4" customHeight="1" x14ac:dyDescent="0.25">
      <c r="B17" s="21" t="s">
        <v>7</v>
      </c>
      <c r="C17" s="532" t="s">
        <v>470</v>
      </c>
      <c r="D17" s="532"/>
      <c r="E17" s="532"/>
      <c r="F17" s="532"/>
      <c r="G17" s="532"/>
      <c r="H17" s="105"/>
    </row>
    <row r="18" spans="2:8" ht="14.4" customHeight="1" x14ac:dyDescent="0.25">
      <c r="B18" s="21"/>
      <c r="C18" s="508" t="s">
        <v>8</v>
      </c>
      <c r="D18" s="508"/>
      <c r="E18" s="508"/>
      <c r="F18" s="508"/>
      <c r="G18" s="23" t="str">
        <f>IF($G$13&lt;0,'1B- Bilant Asociatie'!D50,"NA")</f>
        <v>NA</v>
      </c>
      <c r="H18" s="24"/>
    </row>
    <row r="19" spans="2:8" ht="14.4" customHeight="1" x14ac:dyDescent="0.25">
      <c r="B19" s="21"/>
      <c r="C19" s="508" t="s">
        <v>37</v>
      </c>
      <c r="D19" s="508"/>
      <c r="E19" s="508"/>
      <c r="F19" s="508"/>
      <c r="G19" s="23" t="str">
        <f>IF($G$13&lt;0,'1B- Bilant Asociatie'!D51,"NA")</f>
        <v>NA</v>
      </c>
      <c r="H19" s="24"/>
    </row>
    <row r="20" spans="2:8" ht="15" customHeight="1" x14ac:dyDescent="0.25">
      <c r="B20" s="21"/>
      <c r="C20" s="508" t="s">
        <v>9</v>
      </c>
      <c r="D20" s="508"/>
      <c r="E20" s="508"/>
      <c r="F20" s="508"/>
      <c r="G20" s="23" t="str">
        <f>IF($G$13&lt;0,'1B- Bilant Asociatie'!D52,"NA")</f>
        <v>NA</v>
      </c>
      <c r="H20" s="24"/>
    </row>
    <row r="21" spans="2:8" ht="9" customHeight="1" x14ac:dyDescent="0.25">
      <c r="B21" s="21"/>
      <c r="C21" s="31"/>
      <c r="D21" s="31"/>
      <c r="E21" s="31"/>
      <c r="F21" s="31"/>
      <c r="G21" s="32"/>
      <c r="H21" s="24"/>
    </row>
    <row r="22" spans="2:8" ht="29.4" customHeight="1" x14ac:dyDescent="0.25">
      <c r="B22" s="21"/>
      <c r="C22" s="515" t="str">
        <f>IF(OR(G18="NA",G13+SUM(G19:G20)&gt;=0),"Nu exista pierdere de capital",G13+SUM(G19:G20))</f>
        <v>Nu exista pierdere de capital</v>
      </c>
      <c r="D22" s="515"/>
      <c r="E22" s="515"/>
      <c r="F22" s="515"/>
      <c r="G22" s="515"/>
      <c r="H22" s="33"/>
    </row>
    <row r="23" spans="2:8" ht="9" customHeight="1" x14ac:dyDescent="0.25">
      <c r="B23" s="21"/>
      <c r="C23" s="34"/>
      <c r="D23" s="34"/>
      <c r="E23" s="34"/>
      <c r="F23" s="34"/>
      <c r="G23" s="35"/>
      <c r="H23" s="33"/>
    </row>
    <row r="24" spans="2:8" ht="25.95" customHeight="1" x14ac:dyDescent="0.25">
      <c r="B24" s="21" t="s">
        <v>10</v>
      </c>
      <c r="C24" s="522" t="s">
        <v>447</v>
      </c>
      <c r="D24" s="522"/>
      <c r="E24" s="522"/>
      <c r="F24" s="522"/>
      <c r="G24" s="522"/>
      <c r="H24" s="18"/>
    </row>
    <row r="25" spans="2:8" ht="10.199999999999999" customHeight="1" x14ac:dyDescent="0.25">
      <c r="B25" s="21"/>
      <c r="C25" s="22"/>
      <c r="D25" s="22"/>
      <c r="E25" s="22"/>
      <c r="F25" s="22"/>
      <c r="G25" s="22"/>
      <c r="H25" s="18"/>
    </row>
    <row r="26" spans="2:8" ht="31.95" customHeight="1" x14ac:dyDescent="0.25">
      <c r="B26" s="21"/>
      <c r="C26" s="502" t="str">
        <f>CONCATENATE("Solicitantul ",IF(G13&gt;=0,"nu ",IF(C22="Nu exista pierdere de capital","nu ", IF(ABS(C22)&gt;G18/2,"","nu "))),"se încadrează în categoria întreprinderilor în dificultate")</f>
        <v>Solicitantul nu se încadrează în categoria întreprinderilor în dificultate</v>
      </c>
      <c r="D26" s="502"/>
      <c r="E26" s="502"/>
      <c r="F26" s="502"/>
      <c r="G26" s="502"/>
      <c r="H26" s="30"/>
    </row>
    <row r="27" spans="2:8" ht="14.4" customHeight="1" x14ac:dyDescent="0.25">
      <c r="B27" s="36"/>
      <c r="C27" s="37"/>
      <c r="D27" s="37"/>
      <c r="E27" s="37"/>
      <c r="F27" s="37"/>
      <c r="G27" s="37"/>
      <c r="H27" s="38"/>
    </row>
    <row r="29" spans="2:8" ht="40.950000000000003" customHeight="1" x14ac:dyDescent="0.25">
      <c r="B29" s="19" t="s">
        <v>11</v>
      </c>
      <c r="C29" s="510" t="s">
        <v>12</v>
      </c>
      <c r="D29" s="510"/>
      <c r="E29" s="510"/>
      <c r="F29" s="510"/>
      <c r="G29" s="510"/>
      <c r="H29" s="530"/>
    </row>
    <row r="30" spans="2:8" ht="18" customHeight="1" x14ac:dyDescent="0.25"/>
    <row r="31" spans="2:8" ht="42" customHeight="1" x14ac:dyDescent="0.25">
      <c r="B31" s="19" t="s">
        <v>13</v>
      </c>
      <c r="C31" s="510" t="s">
        <v>14</v>
      </c>
      <c r="D31" s="510"/>
      <c r="E31" s="510"/>
      <c r="F31" s="510"/>
      <c r="G31" s="510"/>
      <c r="H31" s="530"/>
    </row>
    <row r="33" spans="2:8" ht="39" customHeight="1" x14ac:dyDescent="0.25">
      <c r="B33" s="106" t="s">
        <v>318</v>
      </c>
      <c r="C33" s="531" t="s">
        <v>99</v>
      </c>
      <c r="D33" s="531"/>
      <c r="E33" s="531"/>
      <c r="F33" s="531"/>
      <c r="G33" s="531"/>
      <c r="H33" s="107"/>
    </row>
    <row r="34" spans="2:8" x14ac:dyDescent="0.25">
      <c r="B34" s="39"/>
      <c r="C34" s="10"/>
      <c r="D34" s="10"/>
      <c r="E34" s="10"/>
      <c r="F34" s="108"/>
      <c r="G34" s="108"/>
      <c r="H34" s="40"/>
    </row>
    <row r="35" spans="2:8" ht="18" customHeight="1" x14ac:dyDescent="0.25">
      <c r="B35" s="41"/>
      <c r="C35" s="10"/>
      <c r="D35" s="10"/>
      <c r="E35" s="10"/>
      <c r="F35" s="76" t="s">
        <v>98</v>
      </c>
      <c r="G35" s="76" t="s">
        <v>36</v>
      </c>
      <c r="H35" s="42"/>
    </row>
    <row r="36" spans="2:8" ht="18" customHeight="1" x14ac:dyDescent="0.25">
      <c r="B36" s="43" t="s">
        <v>105</v>
      </c>
      <c r="C36" s="44" t="s">
        <v>106</v>
      </c>
      <c r="D36" s="45"/>
      <c r="E36" s="46"/>
      <c r="F36" s="109" t="str">
        <f>IF('1B- Bilant Asociatie'!$B$4=2,'1B- Bilant Asociatie'!C71,"NA")</f>
        <v>NA</v>
      </c>
      <c r="G36" s="109" t="str">
        <f>IF('1B- Bilant Asociatie'!B4=2,'1B- Bilant Asociatie'!D71,"NA")</f>
        <v>NA</v>
      </c>
      <c r="H36" s="47"/>
    </row>
    <row r="37" spans="2:8" ht="18" customHeight="1" x14ac:dyDescent="0.25">
      <c r="B37" s="48" t="s">
        <v>100</v>
      </c>
      <c r="C37" s="45" t="s">
        <v>107</v>
      </c>
      <c r="D37" s="45"/>
      <c r="E37" s="46"/>
      <c r="F37" s="109" t="str">
        <f>IF('1B- Bilant Asociatie'!$B$4=2,'1B- Bilant Asociatie'!C30,"NA")</f>
        <v>NA</v>
      </c>
      <c r="G37" s="109" t="str">
        <f>IF('1B- Bilant Asociatie'!$B$4=2,'1B- Bilant Asociatie'!D30,"NA")</f>
        <v>NA</v>
      </c>
      <c r="H37" s="47"/>
    </row>
    <row r="38" spans="2:8" ht="18" customHeight="1" x14ac:dyDescent="0.25">
      <c r="B38" s="48" t="s">
        <v>103</v>
      </c>
      <c r="C38" s="45" t="s">
        <v>108</v>
      </c>
      <c r="D38" s="45"/>
      <c r="E38" s="46"/>
      <c r="F38" s="109" t="str">
        <f>IF('1B- Bilant Asociatie'!$B$4=2,'1B- Bilant Asociatie'!C36,"NA")</f>
        <v>NA</v>
      </c>
      <c r="G38" s="109" t="str">
        <f>IF('1B- Bilant Asociatie'!$B$4=2,'1B- Bilant Asociatie'!D36,"NA")</f>
        <v>NA</v>
      </c>
      <c r="H38" s="47"/>
    </row>
    <row r="39" spans="2:8" ht="18" customHeight="1" x14ac:dyDescent="0.25">
      <c r="B39" s="43" t="s">
        <v>109</v>
      </c>
      <c r="C39" s="44" t="s">
        <v>110</v>
      </c>
      <c r="D39" s="45"/>
      <c r="E39" s="46"/>
      <c r="F39" s="110">
        <f>SUM(F37:F38)</f>
        <v>0</v>
      </c>
      <c r="G39" s="110">
        <f>SUM(G37:G38)</f>
        <v>0</v>
      </c>
      <c r="H39" s="49"/>
    </row>
    <row r="40" spans="2:8" ht="18" customHeight="1" x14ac:dyDescent="0.25">
      <c r="B40" s="48" t="s">
        <v>100</v>
      </c>
      <c r="C40" s="45" t="s">
        <v>136</v>
      </c>
      <c r="D40" s="45"/>
      <c r="E40" s="46"/>
      <c r="F40" s="109" t="str">
        <f>IF('1B- Bilant Asociatie'!$B$4=2,'1B- Bilant Asociatie'!C58+'1B- Bilant Asociatie'!C59,"NA")</f>
        <v>NA</v>
      </c>
      <c r="G40" s="109" t="str">
        <f>IF('1B- Bilant Asociatie'!$B$4=2,'1B- Bilant Asociatie'!D58+'1B- Bilant Asociatie'!D59,"NA")</f>
        <v>NA</v>
      </c>
      <c r="H40" s="47"/>
    </row>
    <row r="41" spans="2:8" ht="18" customHeight="1" x14ac:dyDescent="0.25">
      <c r="B41" s="48" t="s">
        <v>103</v>
      </c>
      <c r="C41" s="45" t="s">
        <v>137</v>
      </c>
      <c r="D41" s="45"/>
      <c r="E41" s="46"/>
      <c r="F41" s="109" t="str">
        <f>IF('1B- Bilant Asociatie'!$B$4=2,'1B- Bilant Asociatie'!C160,"NA")</f>
        <v>NA</v>
      </c>
      <c r="G41" s="109" t="str">
        <f>IF('1B- Bilant Asociatie'!$B$4=2,'1B- Bilant Asociatie'!D160,"NA")</f>
        <v>NA</v>
      </c>
      <c r="H41" s="47"/>
    </row>
    <row r="42" spans="2:8" ht="18" customHeight="1" x14ac:dyDescent="0.25">
      <c r="B42" s="48" t="s">
        <v>104</v>
      </c>
      <c r="C42" s="45" t="s">
        <v>134</v>
      </c>
      <c r="D42" s="45"/>
      <c r="E42" s="46"/>
      <c r="F42" s="109" t="str">
        <f>IF('1B- Bilant Asociatie'!$B$4=2,'1B- Bilant Asociatie'!C116+'1B- Bilant Asociatie'!C155,"NA")</f>
        <v>NA</v>
      </c>
      <c r="G42" s="109" t="str">
        <f>IF('1B- Bilant Asociatie'!$B$4=2,'1B- Bilant Asociatie'!D116+'1B- Bilant Asociatie'!D155,"NA")</f>
        <v>NA</v>
      </c>
      <c r="H42" s="47"/>
    </row>
    <row r="43" spans="2:8" ht="18" customHeight="1" x14ac:dyDescent="0.25">
      <c r="B43" s="48" t="s">
        <v>141</v>
      </c>
      <c r="C43" s="45" t="s">
        <v>138</v>
      </c>
      <c r="D43" s="45"/>
      <c r="E43" s="46"/>
      <c r="F43" s="109" t="str">
        <f>IF('1B- Bilant Asociatie'!$B$4=2,'1B- Bilant Asociatie'!C117+'1B- Bilant Asociatie'!C157,"NA")</f>
        <v>NA</v>
      </c>
      <c r="G43" s="109" t="str">
        <f>IF('1B- Bilant Asociatie'!$B$4=2,'1B- Bilant Asociatie'!D117+'1B- Bilant Asociatie'!D157,"NA")</f>
        <v>NA</v>
      </c>
      <c r="H43" s="47"/>
    </row>
    <row r="44" spans="2:8" ht="18" customHeight="1" x14ac:dyDescent="0.25">
      <c r="B44" s="43" t="s">
        <v>139</v>
      </c>
      <c r="C44" s="44" t="s">
        <v>140</v>
      </c>
      <c r="D44" s="45"/>
      <c r="E44" s="46"/>
      <c r="F44" s="111" t="str">
        <f>IF(SUM(F40:F43)&gt;0,SUM(F40:F43),"NA")</f>
        <v>NA</v>
      </c>
      <c r="G44" s="111" t="str">
        <f>IF(SUM(G40:G43)&gt;0,SUM(G40:G43),"NA")</f>
        <v>NA</v>
      </c>
      <c r="H44" s="50"/>
    </row>
    <row r="45" spans="2:8" ht="18" customHeight="1" x14ac:dyDescent="0.25">
      <c r="B45" s="51"/>
      <c r="C45" s="46"/>
      <c r="D45" s="46"/>
      <c r="E45" s="46"/>
      <c r="F45" s="46"/>
      <c r="G45" s="52"/>
      <c r="H45" s="53"/>
    </row>
    <row r="46" spans="2:8" ht="18" customHeight="1" x14ac:dyDescent="0.25">
      <c r="B46" s="51"/>
      <c r="C46" s="523" t="s">
        <v>142</v>
      </c>
      <c r="D46" s="524"/>
      <c r="E46" s="46"/>
      <c r="F46" s="54">
        <f>IFERROR(F39/F36,7.5)</f>
        <v>7.5</v>
      </c>
      <c r="G46" s="54">
        <f>IFERROR(G39/G36,7.5)</f>
        <v>7.5</v>
      </c>
      <c r="H46" s="112"/>
    </row>
    <row r="47" spans="2:8" ht="18" customHeight="1" x14ac:dyDescent="0.25">
      <c r="B47" s="51"/>
      <c r="C47" s="27"/>
      <c r="D47" s="27"/>
      <c r="E47" s="46"/>
      <c r="F47" s="55"/>
      <c r="G47" s="56"/>
      <c r="H47" s="29"/>
    </row>
    <row r="48" spans="2:8" ht="18" customHeight="1" x14ac:dyDescent="0.25">
      <c r="B48" s="51"/>
      <c r="C48" s="525" t="s">
        <v>143</v>
      </c>
      <c r="D48" s="526"/>
      <c r="E48" s="46"/>
      <c r="F48" s="7" t="str">
        <f>IFERROR(IF(F42&gt;0,F44/F42,IF(F44&gt;0,1,"")),"")</f>
        <v/>
      </c>
      <c r="G48" s="7" t="str">
        <f>IFERROR(IF(G42&gt;0,G44/G42,IF(G44&gt;0,1,"")),"")</f>
        <v/>
      </c>
      <c r="H48" s="57"/>
    </row>
    <row r="49" spans="2:8" x14ac:dyDescent="0.25">
      <c r="B49" s="51"/>
      <c r="C49" s="58"/>
      <c r="D49" s="58"/>
      <c r="E49" s="58"/>
      <c r="F49" s="58"/>
      <c r="G49" s="58"/>
      <c r="H49" s="59"/>
    </row>
    <row r="50" spans="2:8" ht="39" customHeight="1" x14ac:dyDescent="0.25">
      <c r="B50" s="51"/>
      <c r="C50" s="527" t="str">
        <f>IF('1B- Bilant Asociatie'!B4=1,"Nu se aplica",CONCATENATE("Solicitantul ",IF(AND(F46&lt;=7.5,G46&lt;=7.5,F48&gt;=1,G48&gt;=1),"nu ",""),"se încadrează în categoria întreprinderilor în dificultate"))</f>
        <v>Nu se aplica</v>
      </c>
      <c r="D50" s="528"/>
      <c r="E50" s="528"/>
      <c r="F50" s="528"/>
      <c r="G50" s="529"/>
      <c r="H50" s="30"/>
    </row>
    <row r="51" spans="2:8" x14ac:dyDescent="0.25">
      <c r="B51" s="60"/>
      <c r="C51" s="61"/>
      <c r="D51" s="61"/>
      <c r="E51" s="61"/>
      <c r="F51" s="61"/>
      <c r="G51" s="61"/>
      <c r="H51" s="62"/>
    </row>
    <row r="52" spans="2:8" ht="21.6" customHeight="1" x14ac:dyDescent="0.25"/>
  </sheetData>
  <sheetProtection algorithmName="SHA-512" hashValue="XYtvQVKcFEWCHMv2msOQH0IQvYHvhaA5d1ApAjwIP5Eij2kHdpNJajSRNOgIk8ZPfFOyBWv6nojocvIZhbCGsQ==" saltValue="6JdE6pi+MuVKZNnsmHhc2g==" spinCount="100000" sheet="1" formatCells="0" formatColumns="0" formatRows="0" insertColumns="0" insertRows="0"/>
  <mergeCells count="23">
    <mergeCell ref="C48:D48"/>
    <mergeCell ref="C50:G50"/>
    <mergeCell ref="C22:G22"/>
    <mergeCell ref="C15:G15"/>
    <mergeCell ref="C26:G26"/>
    <mergeCell ref="C29:H29"/>
    <mergeCell ref="C31:H31"/>
    <mergeCell ref="C33:G33"/>
    <mergeCell ref="C17:G17"/>
    <mergeCell ref="C18:F18"/>
    <mergeCell ref="C19:F19"/>
    <mergeCell ref="C20:F20"/>
    <mergeCell ref="C24:G24"/>
    <mergeCell ref="C10:G10"/>
    <mergeCell ref="C11:F11"/>
    <mergeCell ref="C12:F12"/>
    <mergeCell ref="C13:F13"/>
    <mergeCell ref="C46:D46"/>
    <mergeCell ref="B3:G3"/>
    <mergeCell ref="B4:G4"/>
    <mergeCell ref="B6:G6"/>
    <mergeCell ref="B1:H1"/>
    <mergeCell ref="C8:G8"/>
  </mergeCells>
  <conditionalFormatting sqref="H26 D27:H27">
    <cfRule type="cellIs" dxfId="30" priority="3" operator="equal">
      <formula>"Solicitantul nu se incadreaza in categoria intreprinderilor in dificultate"</formula>
    </cfRule>
    <cfRule type="cellIs" dxfId="29" priority="4" operator="equal">
      <formula>"Solicitantul se incadreaza in categoria intreprinderilor in dificultate"</formula>
    </cfRule>
  </conditionalFormatting>
  <pageMargins left="0.45" right="0.45" top="0.25" bottom="0.25" header="0" footer="0"/>
  <pageSetup scale="8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1"/>
  <sheetViews>
    <sheetView zoomScale="79" zoomScaleNormal="79" workbookViewId="0">
      <selection activeCell="F24" sqref="F24"/>
    </sheetView>
  </sheetViews>
  <sheetFormatPr defaultColWidth="8.88671875" defaultRowHeight="12" x14ac:dyDescent="0.25"/>
  <cols>
    <col min="1" max="1" width="5.109375" style="1" customWidth="1"/>
    <col min="2" max="2" width="41.33203125" style="1" customWidth="1"/>
    <col min="3" max="3" width="7.6640625" style="1" customWidth="1"/>
    <col min="4" max="4" width="9" style="1" customWidth="1"/>
    <col min="5" max="5" width="9.44140625" style="1" customWidth="1"/>
    <col min="6" max="6" width="19.109375" style="1" customWidth="1"/>
    <col min="7" max="7" width="18.6640625" style="1" customWidth="1"/>
    <col min="8" max="9" width="5.33203125" style="1" customWidth="1"/>
    <col min="10" max="16384" width="8.88671875" style="1"/>
  </cols>
  <sheetData>
    <row r="1" spans="1:8" ht="30.6" customHeight="1" x14ac:dyDescent="0.25">
      <c r="A1" s="511" t="s">
        <v>430</v>
      </c>
      <c r="B1" s="511"/>
      <c r="C1" s="511"/>
      <c r="D1" s="511"/>
      <c r="E1" s="511"/>
      <c r="F1" s="511"/>
      <c r="G1" s="511"/>
      <c r="H1" s="511"/>
    </row>
    <row r="2" spans="1:8" ht="18" customHeight="1" x14ac:dyDescent="0.25"/>
    <row r="3" spans="1:8" ht="14.4" customHeight="1" x14ac:dyDescent="0.25">
      <c r="A3" s="509" t="s">
        <v>0</v>
      </c>
      <c r="B3" s="509"/>
      <c r="C3" s="509"/>
      <c r="D3" s="509"/>
      <c r="E3" s="509"/>
      <c r="F3" s="509"/>
      <c r="G3" s="509"/>
      <c r="H3" s="17"/>
    </row>
    <row r="4" spans="1:8" ht="35.25" customHeight="1" x14ac:dyDescent="0.25">
      <c r="A4" s="509" t="s">
        <v>448</v>
      </c>
      <c r="B4" s="509"/>
      <c r="C4" s="509"/>
      <c r="D4" s="509"/>
      <c r="E4" s="509"/>
      <c r="F4" s="509"/>
      <c r="G4" s="509"/>
      <c r="H4" s="17"/>
    </row>
    <row r="5" spans="1:8" ht="29.4" customHeight="1" x14ac:dyDescent="0.25">
      <c r="A5" s="521" t="s">
        <v>365</v>
      </c>
      <c r="B5" s="521"/>
      <c r="C5" s="521"/>
      <c r="D5" s="521"/>
      <c r="E5" s="521"/>
      <c r="F5" s="521"/>
      <c r="G5" s="521"/>
      <c r="H5" s="521"/>
    </row>
    <row r="6" spans="1:8" ht="48" customHeight="1" x14ac:dyDescent="0.25">
      <c r="A6" s="19" t="s">
        <v>1</v>
      </c>
      <c r="B6" s="510" t="s">
        <v>99</v>
      </c>
      <c r="C6" s="510"/>
      <c r="D6" s="510"/>
      <c r="E6" s="510"/>
      <c r="F6" s="510"/>
      <c r="G6" s="510"/>
      <c r="H6" s="20"/>
    </row>
    <row r="7" spans="1:8" ht="14.4" customHeight="1" x14ac:dyDescent="0.25">
      <c r="A7" s="41"/>
      <c r="B7" s="10"/>
      <c r="C7" s="10"/>
      <c r="D7" s="10"/>
      <c r="E7" s="10"/>
      <c r="F7" s="10"/>
      <c r="G7" s="10"/>
      <c r="H7" s="40"/>
    </row>
    <row r="8" spans="1:8" ht="14.4" customHeight="1" x14ac:dyDescent="0.25">
      <c r="A8" s="48" t="s">
        <v>100</v>
      </c>
      <c r="B8" s="45" t="s">
        <v>87</v>
      </c>
      <c r="C8" s="45"/>
      <c r="D8" s="46"/>
      <c r="E8" s="46"/>
      <c r="F8" s="63">
        <f>'1C- Bilant Public'!C67</f>
        <v>0</v>
      </c>
      <c r="G8" s="64">
        <f>'1C- Bilant Public'!D67</f>
        <v>0</v>
      </c>
      <c r="H8" s="65"/>
    </row>
    <row r="9" spans="1:8" ht="14.4" customHeight="1" x14ac:dyDescent="0.25">
      <c r="A9" s="48" t="s">
        <v>103</v>
      </c>
      <c r="B9" s="45" t="s">
        <v>101</v>
      </c>
      <c r="C9" s="45"/>
      <c r="D9" s="46"/>
      <c r="E9" s="46"/>
      <c r="F9" s="63">
        <f>'1C- Bilant Public'!C68+'1C- Bilant Public'!C69</f>
        <v>0</v>
      </c>
      <c r="G9" s="63">
        <f>'1C- Bilant Public'!D68+'1C- Bilant Public'!D69</f>
        <v>0</v>
      </c>
      <c r="H9" s="65"/>
    </row>
    <row r="10" spans="1:8" ht="18.600000000000001" customHeight="1" x14ac:dyDescent="0.25">
      <c r="A10" s="48" t="s">
        <v>104</v>
      </c>
      <c r="B10" s="45" t="s">
        <v>102</v>
      </c>
      <c r="C10" s="45"/>
      <c r="D10" s="46"/>
      <c r="E10" s="46"/>
      <c r="F10" s="63">
        <f>'1C- Bilant Public'!C70+'1C- Bilant Public'!C71</f>
        <v>0</v>
      </c>
      <c r="G10" s="63">
        <f>'1C- Bilant Public'!D70+'1C- Bilant Public'!D71</f>
        <v>0</v>
      </c>
      <c r="H10" s="65"/>
    </row>
    <row r="11" spans="1:8" ht="18.600000000000001" customHeight="1" x14ac:dyDescent="0.25">
      <c r="A11" s="43" t="s">
        <v>105</v>
      </c>
      <c r="B11" s="44" t="s">
        <v>106</v>
      </c>
      <c r="C11" s="45"/>
      <c r="D11" s="46"/>
      <c r="E11" s="46"/>
      <c r="F11" s="66">
        <f>SUM(F8:F10)</f>
        <v>0</v>
      </c>
      <c r="G11" s="66">
        <f>SUM(G8:G10)</f>
        <v>0</v>
      </c>
      <c r="H11" s="49"/>
    </row>
    <row r="12" spans="1:8" ht="18.600000000000001" customHeight="1" x14ac:dyDescent="0.25">
      <c r="A12" s="48" t="s">
        <v>100</v>
      </c>
      <c r="B12" s="45" t="s">
        <v>107</v>
      </c>
      <c r="C12" s="45"/>
      <c r="D12" s="46"/>
      <c r="E12" s="46"/>
      <c r="F12" s="63">
        <f>'1C- Bilant Public'!C60</f>
        <v>0</v>
      </c>
      <c r="G12" s="63">
        <f>'1C- Bilant Public'!D60</f>
        <v>0</v>
      </c>
      <c r="H12" s="65"/>
    </row>
    <row r="13" spans="1:8" ht="18.600000000000001" customHeight="1" x14ac:dyDescent="0.25">
      <c r="A13" s="48" t="s">
        <v>103</v>
      </c>
      <c r="B13" s="45" t="s">
        <v>108</v>
      </c>
      <c r="C13" s="45"/>
      <c r="D13" s="46"/>
      <c r="E13" s="46"/>
      <c r="F13" s="63">
        <f>'1C- Bilant Public'!C46</f>
        <v>0</v>
      </c>
      <c r="G13" s="63">
        <f>'1C- Bilant Public'!D46</f>
        <v>0</v>
      </c>
      <c r="H13" s="65"/>
    </row>
    <row r="14" spans="1:8" ht="18.600000000000001" customHeight="1" x14ac:dyDescent="0.25">
      <c r="A14" s="43" t="s">
        <v>109</v>
      </c>
      <c r="B14" s="44" t="s">
        <v>110</v>
      </c>
      <c r="C14" s="45"/>
      <c r="D14" s="46"/>
      <c r="E14" s="46"/>
      <c r="F14" s="66">
        <f>SUM(F12:F13)</f>
        <v>0</v>
      </c>
      <c r="G14" s="66">
        <f>SUM(G12:G13)</f>
        <v>0</v>
      </c>
      <c r="H14" s="49"/>
    </row>
    <row r="15" spans="1:8" ht="18.600000000000001" customHeight="1" x14ac:dyDescent="0.25">
      <c r="A15" s="48" t="s">
        <v>100</v>
      </c>
      <c r="B15" s="45" t="s">
        <v>136</v>
      </c>
      <c r="C15" s="45"/>
      <c r="D15" s="46"/>
      <c r="E15" s="46"/>
      <c r="F15" s="63">
        <f>'1C- Bilant Public'!C114</f>
        <v>0</v>
      </c>
      <c r="G15" s="63">
        <f>'1C- Bilant Public'!D114</f>
        <v>0</v>
      </c>
      <c r="H15" s="65"/>
    </row>
    <row r="16" spans="1:8" ht="18.600000000000001" customHeight="1" x14ac:dyDescent="0.25">
      <c r="A16" s="48" t="s">
        <v>103</v>
      </c>
      <c r="B16" s="45" t="s">
        <v>137</v>
      </c>
      <c r="C16" s="45"/>
      <c r="D16" s="46"/>
      <c r="E16" s="46"/>
      <c r="F16" s="63">
        <f>'1C- Bilant Public'!C112</f>
        <v>0</v>
      </c>
      <c r="G16" s="63">
        <f>'1C- Bilant Public'!D112</f>
        <v>0</v>
      </c>
      <c r="H16" s="65"/>
    </row>
    <row r="17" spans="1:8" ht="18.600000000000001" customHeight="1" x14ac:dyDescent="0.25">
      <c r="A17" s="48" t="s">
        <v>104</v>
      </c>
      <c r="B17" s="45" t="s">
        <v>134</v>
      </c>
      <c r="C17" s="45"/>
      <c r="D17" s="46"/>
      <c r="E17" s="46"/>
      <c r="F17" s="63">
        <f>'1C- Bilant Public'!C98</f>
        <v>0</v>
      </c>
      <c r="G17" s="63">
        <f>'1C- Bilant Public'!D98</f>
        <v>0</v>
      </c>
      <c r="H17" s="65"/>
    </row>
    <row r="18" spans="1:8" ht="18.600000000000001" customHeight="1" x14ac:dyDescent="0.25">
      <c r="A18" s="48" t="s">
        <v>141</v>
      </c>
      <c r="B18" s="45" t="s">
        <v>138</v>
      </c>
      <c r="C18" s="45"/>
      <c r="D18" s="46"/>
      <c r="E18" s="46"/>
      <c r="F18" s="63">
        <f>'1C- Bilant Public'!C89</f>
        <v>0</v>
      </c>
      <c r="G18" s="63">
        <f>'1C- Bilant Public'!D89</f>
        <v>0</v>
      </c>
      <c r="H18" s="65"/>
    </row>
    <row r="19" spans="1:8" ht="18.600000000000001" customHeight="1" x14ac:dyDescent="0.25">
      <c r="A19" s="43" t="s">
        <v>139</v>
      </c>
      <c r="B19" s="44" t="s">
        <v>140</v>
      </c>
      <c r="C19" s="45"/>
      <c r="D19" s="46"/>
      <c r="E19" s="46"/>
      <c r="F19" s="67" t="str">
        <f>IF(SUM(F15:F18)&gt;0,SUM(F15:F18),"NA")</f>
        <v>NA</v>
      </c>
      <c r="G19" s="67" t="str">
        <f>IF(SUM(G15:G18)&gt;0,SUM(G15:G18),"NA")</f>
        <v>NA</v>
      </c>
      <c r="H19" s="50"/>
    </row>
    <row r="20" spans="1:8" ht="14.25" customHeight="1" x14ac:dyDescent="0.25">
      <c r="A20" s="51"/>
      <c r="B20" s="46"/>
      <c r="C20" s="46"/>
      <c r="D20" s="46"/>
      <c r="E20" s="46"/>
      <c r="F20" s="52"/>
      <c r="G20" s="68"/>
      <c r="H20" s="24"/>
    </row>
    <row r="21" spans="1:8" ht="26.4" customHeight="1" x14ac:dyDescent="0.25">
      <c r="A21" s="51"/>
      <c r="B21" s="512" t="s">
        <v>142</v>
      </c>
      <c r="C21" s="512"/>
      <c r="D21" s="512"/>
      <c r="E21" s="69"/>
      <c r="F21" s="54">
        <f>IFERROR(F14/F11,7.5)</f>
        <v>7.5</v>
      </c>
      <c r="G21" s="54">
        <f>IFERROR(G14/G11,7.5)</f>
        <v>7.5</v>
      </c>
      <c r="H21" s="70"/>
    </row>
    <row r="22" spans="1:8" ht="6.75" customHeight="1" x14ac:dyDescent="0.25">
      <c r="A22" s="51"/>
      <c r="B22" s="27"/>
      <c r="C22" s="27"/>
      <c r="D22" s="27"/>
      <c r="E22" s="27"/>
      <c r="F22" s="55"/>
      <c r="G22" s="56"/>
      <c r="H22" s="29"/>
    </row>
    <row r="23" spans="1:8" ht="26.4" customHeight="1" x14ac:dyDescent="0.25">
      <c r="A23" s="51"/>
      <c r="B23" s="513" t="s">
        <v>143</v>
      </c>
      <c r="C23" s="513"/>
      <c r="D23" s="513"/>
      <c r="E23" s="71"/>
      <c r="F23" s="7">
        <f>IFERROR(IF(F17&gt;0,F19/F17,IF(F19&gt;0,1,"")),"")</f>
        <v>1</v>
      </c>
      <c r="G23" s="7">
        <f>IFERROR(IF(G17&gt;0,G19/G17,IF(G19&gt;0,1,"")),"")</f>
        <v>1</v>
      </c>
      <c r="H23" s="57"/>
    </row>
    <row r="24" spans="1:8" x14ac:dyDescent="0.25">
      <c r="A24" s="51"/>
      <c r="B24" s="58"/>
      <c r="C24" s="58"/>
      <c r="D24" s="58"/>
      <c r="E24" s="58"/>
      <c r="F24" s="58"/>
      <c r="G24" s="72"/>
      <c r="H24" s="59"/>
    </row>
    <row r="25" spans="1:8" ht="30" customHeight="1" x14ac:dyDescent="0.25">
      <c r="A25" s="51"/>
      <c r="B25" s="502" t="str">
        <f>CONCATENATE("Solicitantul ",IF(AND(F21&lt;=7.5,G21&lt;=7.5,F23&gt;=1,G23&gt;=1),"nu ",""),"se încadrează în categoria întreprinderilor în dificultate")</f>
        <v>Solicitantul nu se încadrează în categoria întreprinderilor în dificultate</v>
      </c>
      <c r="C25" s="502"/>
      <c r="D25" s="502"/>
      <c r="E25" s="502"/>
      <c r="F25" s="502"/>
      <c r="G25" s="502"/>
      <c r="H25" s="30"/>
    </row>
    <row r="26" spans="1:8" ht="40.950000000000003" customHeight="1" x14ac:dyDescent="0.25">
      <c r="A26" s="19" t="s">
        <v>11</v>
      </c>
      <c r="B26" s="533" t="s">
        <v>12</v>
      </c>
      <c r="C26" s="510"/>
      <c r="D26" s="510"/>
      <c r="E26" s="510"/>
      <c r="F26" s="510"/>
      <c r="G26" s="510"/>
      <c r="H26" s="530"/>
    </row>
    <row r="27" spans="1:8" ht="18" customHeight="1" x14ac:dyDescent="0.25"/>
    <row r="28" spans="1:8" ht="35.4" customHeight="1" x14ac:dyDescent="0.25">
      <c r="A28" s="19" t="s">
        <v>13</v>
      </c>
      <c r="B28" s="533" t="s">
        <v>14</v>
      </c>
      <c r="C28" s="510"/>
      <c r="D28" s="510"/>
      <c r="E28" s="510"/>
      <c r="F28" s="510"/>
      <c r="G28" s="510"/>
      <c r="H28" s="530"/>
    </row>
    <row r="30" spans="1:8" ht="7.95" customHeight="1" x14ac:dyDescent="0.25">
      <c r="B30" s="58"/>
      <c r="C30" s="58"/>
      <c r="D30" s="58"/>
      <c r="E30" s="58"/>
      <c r="F30" s="58"/>
      <c r="G30" s="58"/>
      <c r="H30" s="58"/>
    </row>
    <row r="31" spans="1:8" ht="30.6" customHeight="1" x14ac:dyDescent="0.25">
      <c r="B31" s="58"/>
      <c r="C31" s="58"/>
      <c r="D31" s="58"/>
      <c r="E31" s="58"/>
      <c r="F31" s="58"/>
      <c r="G31" s="58"/>
      <c r="H31" s="58"/>
    </row>
  </sheetData>
  <sheetProtection algorithmName="SHA-512" hashValue="YQjG5Jb45c4lItgrcxq8n5cIBCZBC1upULP6zwr61Lgv/SuL1wYQRQBA4JbCp+KIevnvywZflqpchtK8QBrKJw==" saltValue="NYPYUI9Y2j4WhAlCjnmHQw==" spinCount="100000" sheet="1" formatCells="0" formatColumns="0" formatRows="0" insertColumns="0" insertRows="0"/>
  <mergeCells count="10">
    <mergeCell ref="B28:H28"/>
    <mergeCell ref="B26:H26"/>
    <mergeCell ref="B25:G25"/>
    <mergeCell ref="A1:H1"/>
    <mergeCell ref="A5:H5"/>
    <mergeCell ref="B21:D21"/>
    <mergeCell ref="B23:D23"/>
    <mergeCell ref="A3:G3"/>
    <mergeCell ref="A4:G4"/>
    <mergeCell ref="B6:G6"/>
  </mergeCells>
  <conditionalFormatting sqref="B25">
    <cfRule type="cellIs" dxfId="28" priority="1" operator="equal">
      <formula>"Solicitantul nu se incadreaza in categoria intreprinderilor in dificultate"</formula>
    </cfRule>
    <cfRule type="cellIs" dxfId="27" priority="2" operator="equal">
      <formula>"Solicitantul se incadreaza in categoria intreprinderilor in dificultate"</formula>
    </cfRule>
  </conditionalFormatting>
  <pageMargins left="0.2" right="0.2" top="0.25" bottom="0.5" header="0.05" footer="0"/>
  <pageSetup scale="8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0d65882-afcc-44e0-9f9d-a3a19484025c">
      <Terms xmlns="http://schemas.microsoft.com/office/infopath/2007/PartnerControls"/>
    </lcf76f155ced4ddcb4097134ff3c332f>
    <TaxCatchAll xmlns="7dad44aa-71bc-4b74-b805-970d02198a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BE6CA63DEF4CF4EB6428DE5B0E6FD77" ma:contentTypeVersion="12" ma:contentTypeDescription="Create a new document." ma:contentTypeScope="" ma:versionID="a98d71291ddf75916a6cecc1d4b157e9">
  <xsd:schema xmlns:xsd="http://www.w3.org/2001/XMLSchema" xmlns:xs="http://www.w3.org/2001/XMLSchema" xmlns:p="http://schemas.microsoft.com/office/2006/metadata/properties" xmlns:ns2="b0d65882-afcc-44e0-9f9d-a3a19484025c" xmlns:ns3="7dad44aa-71bc-4b74-b805-970d02198ae5" targetNamespace="http://schemas.microsoft.com/office/2006/metadata/properties" ma:root="true" ma:fieldsID="a9e7720e33f626eb1bc8bb869fdc0b8d" ns2:_="" ns3:_="">
    <xsd:import namespace="b0d65882-afcc-44e0-9f9d-a3a19484025c"/>
    <xsd:import namespace="7dad44aa-71bc-4b74-b805-970d02198ae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d65882-afcc-44e0-9f9d-a3a1948402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28cf4ff-ab5b-4139-ad2b-711e8c48f5c4"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dad44aa-71bc-4b74-b805-970d02198ae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266412b-036c-4e80-b576-9adb0f20cf5f}" ma:internalName="TaxCatchAll" ma:showField="CatchAllData" ma:web="7dad44aa-71bc-4b74-b805-970d02198ae5">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DDFE0F-2F45-4C67-9216-FB7D7708CD8E}">
  <ds:schemaRefs>
    <ds:schemaRef ds:uri="http://schemas.microsoft.com/sharepoint/v3/contenttype/forms"/>
  </ds:schemaRefs>
</ds:datastoreItem>
</file>

<file path=customXml/itemProps2.xml><?xml version="1.0" encoding="utf-8"?>
<ds:datastoreItem xmlns:ds="http://schemas.openxmlformats.org/officeDocument/2006/customXml" ds:itemID="{9776B537-7FA6-44EF-A202-BE759A55EC2F}">
  <ds:schemaRefs>
    <ds:schemaRef ds:uri="http://schemas.microsoft.com/office/2006/metadata/properties"/>
    <ds:schemaRef ds:uri="http://schemas.microsoft.com/office/2006/documentManagement/types"/>
    <ds:schemaRef ds:uri="http://www.w3.org/XML/1998/namespace"/>
    <ds:schemaRef ds:uri="http://purl.org/dc/elements/1.1/"/>
    <ds:schemaRef ds:uri="b0d65882-afcc-44e0-9f9d-a3a19484025c"/>
    <ds:schemaRef ds:uri="http://purl.org/dc/terms/"/>
    <ds:schemaRef ds:uri="http://purl.org/dc/dcmitype/"/>
    <ds:schemaRef ds:uri="http://schemas.microsoft.com/office/infopath/2007/PartnerControls"/>
    <ds:schemaRef ds:uri="http://schemas.openxmlformats.org/package/2006/metadata/core-properties"/>
    <ds:schemaRef ds:uri="7dad44aa-71bc-4b74-b805-970d02198ae5"/>
  </ds:schemaRefs>
</ds:datastoreItem>
</file>

<file path=customXml/itemProps3.xml><?xml version="1.0" encoding="utf-8"?>
<ds:datastoreItem xmlns:ds="http://schemas.openxmlformats.org/officeDocument/2006/customXml" ds:itemID="{5962A395-E5EE-4ACA-8202-9CBB292F5A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d65882-afcc-44e0-9f9d-a3a19484025c"/>
    <ds:schemaRef ds:uri="7dad44aa-71bc-4b74-b805-970d02198a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Foi de lucru</vt:lpstr>
      </vt:variant>
      <vt:variant>
        <vt:i4>18</vt:i4>
      </vt:variant>
      <vt:variant>
        <vt:lpstr>Zone denumite</vt:lpstr>
      </vt:variant>
      <vt:variant>
        <vt:i4>8</vt:i4>
      </vt:variant>
    </vt:vector>
  </HeadingPairs>
  <TitlesOfParts>
    <vt:vector size="26" baseType="lpstr">
      <vt:lpstr>Foaie1</vt:lpstr>
      <vt:lpstr>Foaie5</vt:lpstr>
      <vt:lpstr>0-Instructiuni</vt:lpstr>
      <vt:lpstr>1A- Bilant Societate</vt:lpstr>
      <vt:lpstr>1B- Bilant Asociatie</vt:lpstr>
      <vt:lpstr>1C- Bilant Public</vt:lpstr>
      <vt:lpstr>2A- Dificultate Societate</vt:lpstr>
      <vt:lpstr>2B- Dificultate Asociatie </vt:lpstr>
      <vt:lpstr>2C- Dificultate Public</vt:lpstr>
      <vt:lpstr>Foaie2</vt:lpstr>
      <vt:lpstr>3- Bugetul proiectului</vt:lpstr>
      <vt:lpstr>4-Deviz obiectiv </vt:lpstr>
      <vt:lpstr>5- Amortizare</vt:lpstr>
      <vt:lpstr>6- Proiectii financiare</vt:lpstr>
      <vt:lpstr>7-Export SMIS-A NU SE ANEXA</vt:lpstr>
      <vt:lpstr>8- Buget sintetic</vt:lpstr>
      <vt:lpstr>9- Imobilizari</vt:lpstr>
      <vt:lpstr>6. Indicatori</vt:lpstr>
      <vt:lpstr>'0-Instructiuni'!Zona_de_imprimat</vt:lpstr>
      <vt:lpstr>'1A- Bilant Societate'!Zona_de_imprimat</vt:lpstr>
      <vt:lpstr>'1B- Bilant Asociatie'!Zona_de_imprimat</vt:lpstr>
      <vt:lpstr>'1C- Bilant Public'!Zona_de_imprimat</vt:lpstr>
      <vt:lpstr>'2A- Dificultate Societate'!Zona_de_imprimat</vt:lpstr>
      <vt:lpstr>'2B- Dificultate Asociatie '!Zona_de_imprimat</vt:lpstr>
      <vt:lpstr>'2C- Dificultate Public'!Zona_de_imprimat</vt:lpstr>
      <vt:lpstr>'4-Deviz obiectiv '!Zona_de_imprimat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Lucia Brabete</cp:lastModifiedBy>
  <cp:lastPrinted>2024-06-11T07:59:35Z</cp:lastPrinted>
  <dcterms:created xsi:type="dcterms:W3CDTF">2022-07-11T19:00:50Z</dcterms:created>
  <dcterms:modified xsi:type="dcterms:W3CDTF">2025-01-28T13:09:28Z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0x0101005BE6CA63DEF4CF4EB6428DE5B0E6FD77</vt:lpwstr>
  </property>
</Properties>
</file>